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C1B33CCC-816D-489A-961B-A26CE7001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Temporal" sheetId="1" r:id="rId1"/>
  </sheets>
  <definedNames>
    <definedName name="_xlnm._FilterDatabase" localSheetId="0" hidden="1">'Personal Temporal'!$B$17:$W$55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M48" i="1"/>
  <c r="N48" i="1"/>
  <c r="O48" i="1"/>
  <c r="P48" i="1"/>
  <c r="Q48" i="1"/>
  <c r="Q47" i="1"/>
  <c r="P47" i="1"/>
  <c r="O47" i="1"/>
  <c r="N47" i="1"/>
  <c r="M47" i="1"/>
  <c r="J49" i="1"/>
  <c r="U47" i="1" l="1"/>
  <c r="T47" i="1"/>
  <c r="V47" i="1" s="1"/>
  <c r="S48" i="1"/>
  <c r="U48" i="1"/>
  <c r="T48" i="1"/>
  <c r="V48" i="1" s="1"/>
  <c r="S47" i="1"/>
  <c r="Q46" i="1"/>
  <c r="P46" i="1"/>
  <c r="O46" i="1"/>
  <c r="N46" i="1"/>
  <c r="M46" i="1"/>
  <c r="R49" i="1"/>
  <c r="L49" i="1"/>
  <c r="Q45" i="1"/>
  <c r="P45" i="1"/>
  <c r="O45" i="1"/>
  <c r="N45" i="1"/>
  <c r="M45" i="1"/>
  <c r="Q42" i="1"/>
  <c r="P42" i="1"/>
  <c r="O42" i="1"/>
  <c r="N42" i="1"/>
  <c r="M42" i="1"/>
  <c r="Q43" i="1"/>
  <c r="P43" i="1"/>
  <c r="O43" i="1"/>
  <c r="N43" i="1"/>
  <c r="M43" i="1"/>
  <c r="Q40" i="1"/>
  <c r="P40" i="1"/>
  <c r="O40" i="1"/>
  <c r="N40" i="1"/>
  <c r="M40" i="1"/>
  <c r="T45" i="1" l="1"/>
  <c r="V45" i="1" s="1"/>
  <c r="T46" i="1"/>
  <c r="V46" i="1" s="1"/>
  <c r="U46" i="1"/>
  <c r="S46" i="1"/>
  <c r="S40" i="1"/>
  <c r="U40" i="1"/>
  <c r="T42" i="1"/>
  <c r="V42" i="1" s="1"/>
  <c r="U45" i="1"/>
  <c r="U42" i="1"/>
  <c r="S45" i="1"/>
  <c r="S42" i="1"/>
  <c r="T43" i="1"/>
  <c r="V43" i="1" s="1"/>
  <c r="U43" i="1"/>
  <c r="S43" i="1"/>
  <c r="T40" i="1"/>
  <c r="V40" i="1" s="1"/>
  <c r="O44" i="1"/>
  <c r="P44" i="1"/>
  <c r="Q44" i="1"/>
  <c r="M44" i="1"/>
  <c r="N44" i="1"/>
  <c r="T44" i="1" l="1"/>
  <c r="V44" i="1" s="1"/>
  <c r="U44" i="1"/>
  <c r="S44" i="1"/>
  <c r="M34" i="1" l="1"/>
  <c r="N34" i="1" l="1"/>
  <c r="O34" i="1"/>
  <c r="P34" i="1"/>
  <c r="Q34" i="1"/>
  <c r="M35" i="1"/>
  <c r="N35" i="1"/>
  <c r="O35" i="1"/>
  <c r="P35" i="1"/>
  <c r="Q35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1" i="1"/>
  <c r="N41" i="1"/>
  <c r="O41" i="1"/>
  <c r="P41" i="1"/>
  <c r="Q41" i="1"/>
  <c r="T41" i="1" l="1"/>
  <c r="V41" i="1" s="1"/>
  <c r="U41" i="1"/>
  <c r="T39" i="1"/>
  <c r="V39" i="1" s="1"/>
  <c r="T38" i="1"/>
  <c r="V38" i="1" s="1"/>
  <c r="T35" i="1"/>
  <c r="V35" i="1" s="1"/>
  <c r="S39" i="1"/>
  <c r="U34" i="1"/>
  <c r="U38" i="1"/>
  <c r="S37" i="1"/>
  <c r="U36" i="1"/>
  <c r="U35" i="1"/>
  <c r="S41" i="1"/>
  <c r="U39" i="1"/>
  <c r="S38" i="1"/>
  <c r="U37" i="1"/>
  <c r="T37" i="1"/>
  <c r="V37" i="1" s="1"/>
  <c r="S36" i="1"/>
  <c r="S35" i="1"/>
  <c r="T34" i="1"/>
  <c r="V34" i="1" s="1"/>
  <c r="S34" i="1"/>
  <c r="T36" i="1"/>
  <c r="V36" i="1" s="1"/>
  <c r="Q29" i="1"/>
  <c r="Q30" i="1"/>
  <c r="Q31" i="1"/>
  <c r="Q32" i="1"/>
  <c r="Q33" i="1"/>
  <c r="P28" i="1"/>
  <c r="P29" i="1"/>
  <c r="P30" i="1"/>
  <c r="P31" i="1"/>
  <c r="P32" i="1"/>
  <c r="P33" i="1"/>
  <c r="O29" i="1"/>
  <c r="O30" i="1"/>
  <c r="O31" i="1"/>
  <c r="O32" i="1"/>
  <c r="O33" i="1"/>
  <c r="N29" i="1"/>
  <c r="N30" i="1"/>
  <c r="N31" i="1"/>
  <c r="N32" i="1"/>
  <c r="N33" i="1"/>
  <c r="M30" i="1"/>
  <c r="M31" i="1"/>
  <c r="M32" i="1"/>
  <c r="M33" i="1"/>
  <c r="M29" i="1"/>
  <c r="U30" i="1" l="1"/>
  <c r="T29" i="1"/>
  <c r="V29" i="1" s="1"/>
  <c r="T30" i="1"/>
  <c r="V30" i="1" s="1"/>
  <c r="T32" i="1"/>
  <c r="V32" i="1" s="1"/>
  <c r="T31" i="1"/>
  <c r="V31" i="1" s="1"/>
  <c r="U31" i="1"/>
  <c r="S29" i="1"/>
  <c r="S30" i="1"/>
  <c r="U32" i="1"/>
  <c r="U29" i="1"/>
  <c r="S33" i="1"/>
  <c r="U33" i="1"/>
  <c r="S31" i="1"/>
  <c r="T33" i="1"/>
  <c r="V33" i="1" s="1"/>
  <c r="S32" i="1"/>
  <c r="Q28" i="1" l="1"/>
  <c r="O28" i="1"/>
  <c r="N28" i="1"/>
  <c r="M28" i="1"/>
  <c r="T28" i="1" s="1"/>
  <c r="V28" i="1" s="1"/>
  <c r="Q27" i="1"/>
  <c r="P27" i="1"/>
  <c r="O27" i="1"/>
  <c r="N27" i="1"/>
  <c r="M27" i="1"/>
  <c r="M20" i="1"/>
  <c r="U27" i="1" l="1"/>
  <c r="T27" i="1"/>
  <c r="V27" i="1" s="1"/>
  <c r="U28" i="1"/>
  <c r="S28" i="1"/>
  <c r="S27" i="1"/>
  <c r="M26" i="1" l="1"/>
  <c r="N26" i="1"/>
  <c r="O26" i="1"/>
  <c r="P26" i="1"/>
  <c r="Q26" i="1"/>
  <c r="M25" i="1"/>
  <c r="N25" i="1"/>
  <c r="O25" i="1"/>
  <c r="P25" i="1"/>
  <c r="Q25" i="1"/>
  <c r="M23" i="1"/>
  <c r="N23" i="1"/>
  <c r="O23" i="1"/>
  <c r="P23" i="1"/>
  <c r="Q23" i="1"/>
  <c r="Q22" i="1"/>
  <c r="P22" i="1"/>
  <c r="N22" i="1"/>
  <c r="M22" i="1"/>
  <c r="Q24" i="1"/>
  <c r="P24" i="1"/>
  <c r="O24" i="1"/>
  <c r="N24" i="1"/>
  <c r="M24" i="1"/>
  <c r="Q21" i="1"/>
  <c r="P21" i="1"/>
  <c r="N21" i="1"/>
  <c r="M21" i="1"/>
  <c r="Q20" i="1"/>
  <c r="P20" i="1"/>
  <c r="N20" i="1"/>
  <c r="O49" i="1" l="1"/>
  <c r="N49" i="1"/>
  <c r="P49" i="1"/>
  <c r="M49" i="1"/>
  <c r="Q49" i="1"/>
  <c r="T26" i="1"/>
  <c r="V26" i="1" s="1"/>
  <c r="S26" i="1"/>
  <c r="U26" i="1"/>
  <c r="S25" i="1"/>
  <c r="T25" i="1"/>
  <c r="V25" i="1" s="1"/>
  <c r="U25" i="1"/>
  <c r="U20" i="1"/>
  <c r="T24" i="1"/>
  <c r="U23" i="1"/>
  <c r="S23" i="1"/>
  <c r="T23" i="1"/>
  <c r="V23" i="1" s="1"/>
  <c r="U21" i="1"/>
  <c r="U24" i="1"/>
  <c r="S22" i="1"/>
  <c r="S20" i="1"/>
  <c r="T21" i="1"/>
  <c r="V21" i="1" s="1"/>
  <c r="U22" i="1"/>
  <c r="T22" i="1"/>
  <c r="V22" i="1" s="1"/>
  <c r="T20" i="1"/>
  <c r="S21" i="1"/>
  <c r="S24" i="1"/>
  <c r="S49" i="1" l="1"/>
  <c r="U49" i="1"/>
  <c r="T49" i="1"/>
  <c r="V24" i="1"/>
  <c r="V20" i="1"/>
  <c r="V49" i="1" l="1"/>
</calcChain>
</file>

<file path=xl/sharedStrings.xml><?xml version="1.0" encoding="utf-8"?>
<sst xmlns="http://schemas.openxmlformats.org/spreadsheetml/2006/main" count="214" uniqueCount="132">
  <si>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</si>
  <si>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</si>
  <si>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</si>
  <si>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</si>
  <si>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</si>
  <si>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</si>
  <si>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</si>
  <si>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</si>
  <si>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</si>
  <si>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</si>
  <si>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</si>
  <si>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</si>
  <si>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</si>
  <si>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</si>
  <si>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</si>
  <si>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</si>
  <si>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</si>
  <si>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</si>
  <si>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</si>
  <si>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</si>
  <si>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</si>
  <si>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</si>
  <si>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</si>
  <si>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</si>
  <si>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</si>
  <si>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</si>
  <si>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</si>
  <si>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</si>
  <si>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</si>
  <si>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</si>
  <si>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</si>
  <si>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</si>
  <si>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</si>
  <si>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</si>
  <si>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</si>
  <si>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</si>
  <si>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STALIN RAFAEL MARTINEZ REYEZ</t>
  </si>
  <si>
    <t>DIVISION VOLUNTARIOS</t>
  </si>
  <si>
    <t>ENCARGADO DE LA DIVISION VOLUNTARIOS</t>
  </si>
  <si>
    <t>TOTAL GENERAL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</si>
  <si>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</si>
  <si>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</si>
  <si>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</si>
  <si>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</si>
  <si>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</si>
  <si>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</si>
  <si>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</si>
  <si>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</si>
  <si>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</si>
  <si>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</si>
  <si>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</si>
  <si>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</si>
  <si>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</si>
  <si>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</si>
  <si>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</si>
  <si>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</si>
  <si>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</si>
  <si>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</si>
  <si>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018-T-2021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</si>
  <si>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</si>
  <si>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</si>
  <si>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</si>
  <si>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</si>
  <si>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</si>
  <si>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</si>
  <si>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</si>
  <si>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</si>
  <si>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</si>
  <si>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</si>
  <si>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</si>
  <si>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RICARDO IVAN SEPULVEDA RUIZ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</si>
  <si>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</si>
  <si>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</si>
  <si>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</si>
  <si>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</si>
  <si>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</si>
  <si>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</si>
  <si>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</si>
  <si>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</si>
  <si>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</si>
  <si>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</si>
  <si>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</si>
  <si>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</si>
  <si>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</si>
  <si>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</si>
  <si>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</si>
  <si>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</si>
  <si>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</si>
  <si>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</si>
  <si>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</si>
  <si>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</si>
  <si>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0025-T-2021</t>
  </si>
  <si>
    <t>FRANCISCO DE JESUS MERCEDES HENRIQUEZ</t>
  </si>
  <si>
    <t>0026-T-2021</t>
  </si>
  <si>
    <t xml:space="preserve">RAFAELINA ESPIRITU FULGENCIO </t>
  </si>
  <si>
    <t xml:space="preserve">DEPARTAMENTO DE PLANIFICACION Y DESARROLLO </t>
  </si>
  <si>
    <t>0028-T-2021</t>
  </si>
  <si>
    <t xml:space="preserve">MIGUEL DE JESUS PAREDES </t>
  </si>
  <si>
    <t>0032-T-2021</t>
  </si>
  <si>
    <t>YOHANNA LEYBA ZORRILA</t>
  </si>
  <si>
    <t>0029-T-2021</t>
  </si>
  <si>
    <t>EMELSON DAMIAN MENDEZ BELLO</t>
  </si>
  <si>
    <t>0030-T-2021</t>
  </si>
  <si>
    <t>RAUL CAMILO MIESES HERRERA</t>
  </si>
  <si>
    <t>0031-T-2021</t>
  </si>
  <si>
    <t>EURIPIDES BOLIVAR LEDESMA VILLA</t>
  </si>
  <si>
    <t>0033-T-2021</t>
  </si>
  <si>
    <t>ANGEL ROBERTO SANCHEZ LIZARDO</t>
  </si>
  <si>
    <t>0035-T-2021</t>
  </si>
  <si>
    <t>JOEISY CABRAL DE LOS SANTOS</t>
  </si>
  <si>
    <t>TECNICO ADMINISTRATIVA</t>
  </si>
  <si>
    <t>0038-T-2021</t>
  </si>
  <si>
    <t>DIONE ALEXANDER VASQUEZ BAUTISTA</t>
  </si>
  <si>
    <t>GESTOR DE REDES SOCIALES</t>
  </si>
  <si>
    <t>YOEL ELIAS ADAMES VASQUEZ,</t>
  </si>
  <si>
    <t>Encargado del Departamento de Recursos Humanos</t>
  </si>
  <si>
    <t>Defensa Civil.</t>
  </si>
  <si>
    <t>0001-T-2021</t>
  </si>
  <si>
    <t>0002-T-2021</t>
  </si>
  <si>
    <t>0003-T-2021</t>
  </si>
  <si>
    <t>0004-T-2021</t>
  </si>
  <si>
    <t>0005-T-2021</t>
  </si>
  <si>
    <t>0006-T-2021</t>
  </si>
  <si>
    <t>0007-T-2021</t>
  </si>
  <si>
    <t>Total de Servidores Públicos Temporal: 29.</t>
  </si>
  <si>
    <t>ENCARGADA DEL DEPARTAMENTO DE PLANIFICACION Y DESARROLLO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</si>
  <si>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</si>
  <si>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</si>
  <si>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</si>
  <si>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</si>
  <si>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</si>
  <si>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Correspondiente al mes de julio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</si>
</sst>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7" fillId="0" borderId="0" xfId="0" applyFont="1" applyFill="1" applyAlignment="1">
      <alignment wrapText="1"/>
    </xf>
    <xf numFmtId="0" fontId="9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0" fillId="5" borderId="0" xfId="0" applyFill="1"/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4" fontId="7" fillId="0" borderId="4" xfId="0" applyNumberFormat="1" applyFont="1" applyFill="1" applyBorder="1" applyAlignment="1">
      <alignment wrapText="1"/>
    </xf>
    <xf numFmtId="0" fontId="7" fillId="0" borderId="4" xfId="0" applyFont="1" applyFill="1" applyBorder="1" applyAlignment="1">
      <alignment horizontal="center" wrapText="1"/>
    </xf>
    <xf numFmtId="39" fontId="6" fillId="5" borderId="0" xfId="0" applyNumberFormat="1" applyFont="1" applyFill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39" fontId="7" fillId="0" borderId="4" xfId="1" applyNumberFormat="1" applyFont="1" applyFill="1" applyBorder="1" applyAlignment="1">
      <alignment horizontal="right" wrapText="1"/>
    </xf>
    <xf numFmtId="4" fontId="10" fillId="2" borderId="4" xfId="1" applyNumberFormat="1" applyFont="1" applyFill="1" applyBorder="1" applyAlignment="1">
      <alignment horizontal="right" vertical="center" wrapText="1"/>
    </xf>
    <xf numFmtId="39" fontId="8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4" fontId="10" fillId="4" borderId="4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/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10" fillId="6" borderId="4" xfId="1" applyNumberFormat="1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49" fontId="11" fillId="0" borderId="0" xfId="0" applyNumberFormat="1" applyFont="1" applyFill="1"/>
    <xf numFmtId="0" fontId="1" fillId="0" borderId="0" xfId="0" applyFont="1"/>
    <xf numFmtId="0" fontId="14" fillId="5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4" fillId="0" borderId="0" xfId="0" applyNumberFormat="1" applyFont="1" applyAlignment="1">
      <alignment vertical="center"/>
    </xf>
    <xf numFmtId="0" fontId="6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/>
    </xf>
    <xf numFmtId="0" fontId="6" fillId="4" borderId="6" xfId="0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right" vertical="center" wrapText="1"/>
    </xf>
    <xf numFmtId="0" fontId="6" fillId="4" borderId="1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</cellXfs>
  <cellStyles count="2">
    <cellStyle name="Moneda 2" xfId="1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1301750</xdr:colOff>
      <xdr:row>3</xdr:row>
      <xdr:rowOff>114300</xdr:rowOff>
    </xdr:from>
    <xdr:to>
      <xdr:col>10</xdr:col>
      <xdr:colOff>3190</xdr:colOff>
      <xdr:row>12</xdr:row>
      <xdr:rowOff>127000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72450" y="571500"/>
          <a:ext cx="4492640" cy="207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2095500</xdr:colOff>
      <xdr:row>5</xdr:row>
      <xdr:rowOff>39566</xdr:rowOff>
    </xdr:from>
    <xdr:to>
      <xdr:col>6</xdr:col>
      <xdr:colOff>1212273</xdr:colOff>
      <xdr:row>12</xdr:row>
      <xdr:rowOff>70138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C7F3AD8-AA7B-4E6B-AD92-AE4F59660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12409" y="1909930"/>
          <a:ext cx="1316182" cy="136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0"/>
  <sheetViews>
    <sheetView tabSelected="1" topLeftCell="D1" zoomScale="40" zoomScaleNormal="40" workbookViewId="0">
      <pane ySplit="19" topLeftCell="A20" activePane="bottomLeft" state="frozen"/>
      <selection pane="bottomLeft" activeCell="B57" sqref="A57:XFD59"/>
    </sheetView>
  </sheetViews>
  <sheetFormatPr baseColWidth="10" defaultColWidth="9.140625" defaultRowHeight="12.75" x14ac:dyDescent="0.2"/>
  <cols>
    <col min="1" max="1" width="6.5703125" customWidth="1"/>
    <col min="2" max="2" width="28.5703125" style="1" customWidth="1"/>
    <col min="3" max="3" width="115.85546875" customWidth="1"/>
    <col min="4" max="4" width="132" customWidth="1"/>
    <col min="5" max="5" width="135.85546875" customWidth="1"/>
    <col min="6" max="6" width="32.85546875" customWidth="1"/>
    <col min="7" max="7" width="38.28515625" customWidth="1"/>
    <col min="8" max="9" width="22.28515625" style="1" customWidth="1"/>
    <col min="10" max="10" width="42.28515625" bestFit="1" customWidth="1"/>
    <col min="11" max="11" width="44.140625" customWidth="1"/>
    <col min="12" max="12" width="32.7109375" customWidth="1"/>
    <col min="13" max="13" width="39.42578125" style="1" customWidth="1"/>
    <col min="14" max="14" width="36.5703125" style="1" customWidth="1"/>
    <col min="15" max="15" width="35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41"/>
    </row>
    <row r="2" spans="2:23" ht="30" x14ac:dyDescent="0.4">
      <c r="C2" s="1"/>
      <c r="D2" s="41"/>
    </row>
    <row r="3" spans="2:23" ht="30" x14ac:dyDescent="0.4">
      <c r="C3" s="1"/>
      <c r="D3" s="41"/>
    </row>
    <row r="4" spans="2:23" x14ac:dyDescent="0.2">
      <c r="C4" s="1"/>
      <c r="D4" s="1"/>
    </row>
    <row r="5" spans="2:23" ht="45" customHeight="1" x14ac:dyDescent="0.2">
      <c r="C5" s="1"/>
      <c r="D5" s="1"/>
    </row>
    <row r="6" spans="2:23" x14ac:dyDescent="0.2">
      <c r="C6" s="1"/>
      <c r="D6" s="1"/>
    </row>
    <row r="7" spans="2:23" x14ac:dyDescent="0.2">
      <c r="C7" s="1"/>
      <c r="D7" s="1"/>
    </row>
    <row r="8" spans="2:23" x14ac:dyDescent="0.2">
      <c r="C8" s="1"/>
      <c r="D8" s="1"/>
    </row>
    <row r="9" spans="2:23" x14ac:dyDescent="0.2">
      <c r="C9" s="1"/>
      <c r="D9" s="1"/>
    </row>
    <row r="10" spans="2:23" x14ac:dyDescent="0.2">
      <c r="C10" s="1"/>
    </row>
    <row r="11" spans="2:23" ht="20.25" x14ac:dyDescent="0.2">
      <c r="C11" s="1"/>
      <c r="J11" s="62"/>
      <c r="K11" s="62"/>
      <c r="L11" s="62"/>
      <c r="M11" s="62"/>
      <c r="N11" s="62"/>
      <c r="O11" s="62"/>
      <c r="P11" s="62"/>
    </row>
    <row r="12" spans="2:23" ht="23.25" x14ac:dyDescent="0.2">
      <c r="J12" s="63"/>
      <c r="K12" s="63"/>
      <c r="L12" s="63"/>
      <c r="M12" s="63"/>
      <c r="N12" s="63"/>
      <c r="O12" s="63"/>
      <c r="P12" s="63"/>
    </row>
    <row r="13" spans="2:23" ht="18" x14ac:dyDescent="0.2">
      <c r="J13" s="64"/>
      <c r="K13" s="64"/>
      <c r="L13" s="64"/>
      <c r="M13" s="64"/>
      <c r="N13" s="64"/>
      <c r="O13" s="64"/>
      <c r="P13" s="64"/>
    </row>
    <row r="14" spans="2:23" ht="33.75" x14ac:dyDescent="0.2">
      <c r="B14" s="65" t="s">
        <v>77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2:23" ht="33.75" x14ac:dyDescent="0.2">
      <c r="B15" s="65" t="s">
        <v>131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2:23" ht="13.5" thickBot="1" x14ac:dyDescent="0.25"/>
    <row r="17" spans="2:23" ht="28.5" thickBot="1" x14ac:dyDescent="0.25">
      <c r="B17" s="61" t="s">
        <v>0</v>
      </c>
      <c r="C17" s="69" t="s">
        <v>1</v>
      </c>
      <c r="D17" s="72" t="s">
        <v>10</v>
      </c>
      <c r="E17" s="72" t="s">
        <v>11</v>
      </c>
      <c r="F17" s="27"/>
      <c r="G17" s="72" t="s">
        <v>12</v>
      </c>
      <c r="H17" s="70" t="s">
        <v>2</v>
      </c>
      <c r="I17" s="70"/>
      <c r="J17" s="71" t="s">
        <v>3</v>
      </c>
      <c r="K17" s="71" t="s">
        <v>4</v>
      </c>
      <c r="L17" s="61" t="s">
        <v>5</v>
      </c>
      <c r="M17" s="68" t="s">
        <v>6</v>
      </c>
      <c r="N17" s="68"/>
      <c r="O17" s="68"/>
      <c r="P17" s="68"/>
      <c r="Q17" s="68"/>
      <c r="R17" s="68"/>
      <c r="S17" s="68"/>
      <c r="T17" s="54" t="s">
        <v>7</v>
      </c>
      <c r="U17" s="54"/>
      <c r="V17" s="54" t="s">
        <v>8</v>
      </c>
      <c r="W17" s="55" t="s">
        <v>9</v>
      </c>
    </row>
    <row r="18" spans="2:23" ht="55.5" customHeight="1" thickBot="1" x14ac:dyDescent="0.25">
      <c r="B18" s="61"/>
      <c r="C18" s="69"/>
      <c r="D18" s="73"/>
      <c r="E18" s="73"/>
      <c r="F18" s="28" t="s">
        <v>73</v>
      </c>
      <c r="G18" s="73"/>
      <c r="H18" s="70"/>
      <c r="I18" s="70"/>
      <c r="J18" s="71"/>
      <c r="K18" s="71"/>
      <c r="L18" s="61"/>
      <c r="M18" s="54" t="s">
        <v>13</v>
      </c>
      <c r="N18" s="54"/>
      <c r="O18" s="54" t="s">
        <v>14</v>
      </c>
      <c r="P18" s="54" t="s">
        <v>15</v>
      </c>
      <c r="Q18" s="54"/>
      <c r="R18" s="54" t="s">
        <v>16</v>
      </c>
      <c r="S18" s="54" t="s">
        <v>17</v>
      </c>
      <c r="T18" s="54" t="s">
        <v>18</v>
      </c>
      <c r="U18" s="54" t="s">
        <v>19</v>
      </c>
      <c r="V18" s="54"/>
      <c r="W18" s="56"/>
    </row>
    <row r="19" spans="2:23" ht="38.25" customHeight="1" thickBot="1" x14ac:dyDescent="0.25">
      <c r="B19" s="61"/>
      <c r="C19" s="69"/>
      <c r="D19" s="74"/>
      <c r="E19" s="74"/>
      <c r="F19" s="29" t="s">
        <v>74</v>
      </c>
      <c r="G19" s="74"/>
      <c r="H19" s="18" t="s">
        <v>20</v>
      </c>
      <c r="I19" s="18" t="s">
        <v>21</v>
      </c>
      <c r="J19" s="71"/>
      <c r="K19" s="71"/>
      <c r="L19" s="61"/>
      <c r="M19" s="39" t="s">
        <v>22</v>
      </c>
      <c r="N19" s="39" t="s">
        <v>23</v>
      </c>
      <c r="O19" s="54"/>
      <c r="P19" s="39" t="s">
        <v>24</v>
      </c>
      <c r="Q19" s="39" t="s">
        <v>25</v>
      </c>
      <c r="R19" s="54"/>
      <c r="S19" s="54"/>
      <c r="T19" s="54"/>
      <c r="U19" s="54"/>
      <c r="V19" s="54"/>
      <c r="W19" s="56"/>
    </row>
    <row r="20" spans="2:23" s="1" customFormat="1" ht="27.75" thickBot="1" x14ac:dyDescent="0.4">
      <c r="B20" s="16" t="s">
        <v>117</v>
      </c>
      <c r="C20" s="32" t="s">
        <v>29</v>
      </c>
      <c r="D20" s="33" t="s">
        <v>30</v>
      </c>
      <c r="E20" s="33" t="s">
        <v>31</v>
      </c>
      <c r="F20" s="30" t="s">
        <v>75</v>
      </c>
      <c r="G20" s="16" t="s">
        <v>51</v>
      </c>
      <c r="H20" s="15">
        <v>44531</v>
      </c>
      <c r="I20" s="19">
        <v>44713</v>
      </c>
      <c r="J20" s="24">
        <v>100000</v>
      </c>
      <c r="K20" s="25">
        <v>11767.91</v>
      </c>
      <c r="L20" s="25">
        <v>25</v>
      </c>
      <c r="M20" s="25">
        <f>ROUNDUP(J20*2.87%,2)</f>
        <v>2870</v>
      </c>
      <c r="N20" s="25">
        <f>+J20*7.1%</f>
        <v>7099.9999999999991</v>
      </c>
      <c r="O20" s="25">
        <v>780.6</v>
      </c>
      <c r="P20" s="25">
        <f>+J20*3.04%</f>
        <v>3040</v>
      </c>
      <c r="Q20" s="25">
        <f>ROUNDUP(J20*7.09%,2)</f>
        <v>7090</v>
      </c>
      <c r="R20" s="25">
        <v>1350.12</v>
      </c>
      <c r="S20" s="25">
        <f>+K20+L20+M20+N20+O20+P20+Q20+R20</f>
        <v>34023.629999999997</v>
      </c>
      <c r="T20" s="25">
        <f>ROUNDUP(K20+L20+M20+P20+R20,2)</f>
        <v>19053.03</v>
      </c>
      <c r="U20" s="25">
        <f>+N20+O20+Q20</f>
        <v>14970.599999999999</v>
      </c>
      <c r="V20" s="22">
        <f>+J20-T20</f>
        <v>80946.97</v>
      </c>
      <c r="W20" s="13">
        <v>112</v>
      </c>
    </row>
    <row r="21" spans="2:23" s="1" customFormat="1" ht="27.75" thickBot="1" x14ac:dyDescent="0.4">
      <c r="B21" s="16" t="s">
        <v>118</v>
      </c>
      <c r="C21" s="32" t="s">
        <v>32</v>
      </c>
      <c r="D21" s="33" t="s">
        <v>71</v>
      </c>
      <c r="E21" s="33" t="s">
        <v>72</v>
      </c>
      <c r="F21" s="30" t="s">
        <v>75</v>
      </c>
      <c r="G21" s="16" t="s">
        <v>51</v>
      </c>
      <c r="H21" s="15">
        <v>44531</v>
      </c>
      <c r="I21" s="19">
        <v>44713</v>
      </c>
      <c r="J21" s="24">
        <v>80000</v>
      </c>
      <c r="K21" s="25">
        <v>7400.94</v>
      </c>
      <c r="L21" s="25">
        <v>25</v>
      </c>
      <c r="M21" s="25">
        <f>ROUNDUP(J21*2.87%,2)</f>
        <v>2296</v>
      </c>
      <c r="N21" s="25">
        <f>+J21*7.1%</f>
        <v>5679.9999999999991</v>
      </c>
      <c r="O21" s="25">
        <v>780.6</v>
      </c>
      <c r="P21" s="25">
        <f>+J21*3.04%</f>
        <v>2432</v>
      </c>
      <c r="Q21" s="25">
        <f>ROUNDUP(J21*7.09%,2)</f>
        <v>5672</v>
      </c>
      <c r="R21" s="25">
        <v>0</v>
      </c>
      <c r="S21" s="25">
        <f>+K21+L21+M21+N21+O21+P21+Q21+R21</f>
        <v>24286.54</v>
      </c>
      <c r="T21" s="25">
        <f>ROUNDUP(K21+L21+M21+P21+R21,2)</f>
        <v>12153.94</v>
      </c>
      <c r="U21" s="25">
        <f>+N21+O21+Q21</f>
        <v>12132.599999999999</v>
      </c>
      <c r="V21" s="22">
        <f>+J21-T21</f>
        <v>67846.06</v>
      </c>
      <c r="W21" s="13">
        <v>112</v>
      </c>
    </row>
    <row r="22" spans="2:23" s="1" customFormat="1" ht="27.75" thickBot="1" x14ac:dyDescent="0.4">
      <c r="B22" s="16" t="s">
        <v>119</v>
      </c>
      <c r="C22" s="32" t="s">
        <v>36</v>
      </c>
      <c r="D22" s="33" t="s">
        <v>37</v>
      </c>
      <c r="E22" s="33" t="s">
        <v>38</v>
      </c>
      <c r="F22" s="30" t="s">
        <v>75</v>
      </c>
      <c r="G22" s="16" t="s">
        <v>51</v>
      </c>
      <c r="H22" s="15">
        <v>44531</v>
      </c>
      <c r="I22" s="19">
        <v>44713</v>
      </c>
      <c r="J22" s="24">
        <v>40000</v>
      </c>
      <c r="K22" s="25">
        <v>442.65</v>
      </c>
      <c r="L22" s="25">
        <v>25</v>
      </c>
      <c r="M22" s="25">
        <f>ROUNDUP(J22*2.87%,2)</f>
        <v>1148</v>
      </c>
      <c r="N22" s="25">
        <f>+J22*7.1%</f>
        <v>2839.9999999999995</v>
      </c>
      <c r="O22" s="25">
        <v>480</v>
      </c>
      <c r="P22" s="25">
        <f>+J22*3.04%</f>
        <v>1216</v>
      </c>
      <c r="Q22" s="25">
        <f>ROUNDUP(J22*7.09%,2)</f>
        <v>2836</v>
      </c>
      <c r="R22" s="25">
        <v>0</v>
      </c>
      <c r="S22" s="25">
        <f>+K22+L22+M22+N22+O22+P22+Q22+R22</f>
        <v>8987.65</v>
      </c>
      <c r="T22" s="25">
        <f t="shared" ref="T22" si="0">ROUNDUP(K22+L22+M22+P22+R22,2)</f>
        <v>2831.65</v>
      </c>
      <c r="U22" s="25">
        <f>+N22+O22+Q22</f>
        <v>6156</v>
      </c>
      <c r="V22" s="22">
        <f>+J22-T22</f>
        <v>37168.35</v>
      </c>
      <c r="W22" s="13">
        <v>112</v>
      </c>
    </row>
    <row r="23" spans="2:23" s="2" customFormat="1" ht="27.75" thickBot="1" x14ac:dyDescent="0.4">
      <c r="B23" s="16" t="s">
        <v>120</v>
      </c>
      <c r="C23" s="32" t="s">
        <v>28</v>
      </c>
      <c r="D23" s="33" t="s">
        <v>26</v>
      </c>
      <c r="E23" s="32" t="s">
        <v>27</v>
      </c>
      <c r="F23" s="31" t="s">
        <v>75</v>
      </c>
      <c r="G23" s="16" t="s">
        <v>51</v>
      </c>
      <c r="H23" s="15">
        <v>44531</v>
      </c>
      <c r="I23" s="19">
        <v>44713</v>
      </c>
      <c r="J23" s="24">
        <v>30000</v>
      </c>
      <c r="K23" s="25">
        <v>0</v>
      </c>
      <c r="L23" s="25">
        <v>25</v>
      </c>
      <c r="M23" s="25">
        <f t="shared" ref="M23:M26" si="1">ROUNDUP(J23*2.87%,2)</f>
        <v>861</v>
      </c>
      <c r="N23" s="25">
        <f t="shared" ref="N23:N26" si="2">+J23*7.1%</f>
        <v>2130</v>
      </c>
      <c r="O23" s="25">
        <f t="shared" ref="O23:O26" si="3">+J23*1.2%</f>
        <v>360</v>
      </c>
      <c r="P23" s="25">
        <f t="shared" ref="P23:P26" si="4">+J23*3.04%</f>
        <v>912</v>
      </c>
      <c r="Q23" s="25">
        <f t="shared" ref="Q23:Q26" si="5">ROUNDUP(J23*7.09%,2)</f>
        <v>2127</v>
      </c>
      <c r="R23" s="25">
        <v>0</v>
      </c>
      <c r="S23" s="25">
        <f t="shared" ref="S23:S26" si="6">+K23+L23+M23+N23+O23+P23+Q23+R23</f>
        <v>6415</v>
      </c>
      <c r="T23" s="25">
        <f t="shared" ref="T23:T26" si="7">ROUNDUP(K23+L23+M23+P23+R23,2)</f>
        <v>1798</v>
      </c>
      <c r="U23" s="25">
        <f t="shared" ref="U23:U33" si="8">+N23+O23+Q23</f>
        <v>4617</v>
      </c>
      <c r="V23" s="22">
        <f t="shared" ref="V23:V26" si="9">+J23-T23</f>
        <v>28202</v>
      </c>
      <c r="W23" s="14">
        <v>112</v>
      </c>
    </row>
    <row r="24" spans="2:23" s="2" customFormat="1" ht="27.75" thickBot="1" x14ac:dyDescent="0.4">
      <c r="B24" s="16" t="s">
        <v>121</v>
      </c>
      <c r="C24" s="32" t="s">
        <v>33</v>
      </c>
      <c r="D24" s="33" t="s">
        <v>34</v>
      </c>
      <c r="E24" s="33" t="s">
        <v>35</v>
      </c>
      <c r="F24" s="30" t="s">
        <v>76</v>
      </c>
      <c r="G24" s="16" t="s">
        <v>51</v>
      </c>
      <c r="H24" s="15">
        <v>44531</v>
      </c>
      <c r="I24" s="19">
        <v>44713</v>
      </c>
      <c r="J24" s="24">
        <v>35000</v>
      </c>
      <c r="K24" s="25">
        <v>0</v>
      </c>
      <c r="L24" s="25">
        <v>25</v>
      </c>
      <c r="M24" s="25">
        <f t="shared" si="1"/>
        <v>1004.5</v>
      </c>
      <c r="N24" s="25">
        <f t="shared" si="2"/>
        <v>2485</v>
      </c>
      <c r="O24" s="25">
        <f t="shared" si="3"/>
        <v>420</v>
      </c>
      <c r="P24" s="25">
        <f t="shared" si="4"/>
        <v>1064</v>
      </c>
      <c r="Q24" s="25">
        <f t="shared" si="5"/>
        <v>2481.5</v>
      </c>
      <c r="R24" s="25">
        <v>1350.12</v>
      </c>
      <c r="S24" s="25">
        <f t="shared" si="6"/>
        <v>8830.119999999999</v>
      </c>
      <c r="T24" s="25">
        <f t="shared" si="7"/>
        <v>3443.62</v>
      </c>
      <c r="U24" s="25">
        <f t="shared" si="8"/>
        <v>5386.5</v>
      </c>
      <c r="V24" s="22">
        <f t="shared" si="9"/>
        <v>31556.38</v>
      </c>
      <c r="W24" s="40">
        <v>112</v>
      </c>
    </row>
    <row r="25" spans="2:23" s="2" customFormat="1" ht="26.25" customHeight="1" thickBot="1" x14ac:dyDescent="0.4">
      <c r="B25" s="16" t="s">
        <v>122</v>
      </c>
      <c r="C25" s="32" t="s">
        <v>45</v>
      </c>
      <c r="D25" s="33" t="s">
        <v>46</v>
      </c>
      <c r="E25" s="33" t="s">
        <v>47</v>
      </c>
      <c r="F25" s="30" t="s">
        <v>75</v>
      </c>
      <c r="G25" s="16" t="s">
        <v>51</v>
      </c>
      <c r="H25" s="15">
        <v>44562</v>
      </c>
      <c r="I25" s="19">
        <v>44743</v>
      </c>
      <c r="J25" s="24">
        <v>40000</v>
      </c>
      <c r="K25" s="25">
        <v>442.65</v>
      </c>
      <c r="L25" s="25">
        <v>25</v>
      </c>
      <c r="M25" s="25">
        <f t="shared" si="1"/>
        <v>1148</v>
      </c>
      <c r="N25" s="25">
        <f t="shared" si="2"/>
        <v>2839.9999999999995</v>
      </c>
      <c r="O25" s="25">
        <f t="shared" si="3"/>
        <v>480</v>
      </c>
      <c r="P25" s="25">
        <f t="shared" si="4"/>
        <v>1216</v>
      </c>
      <c r="Q25" s="25">
        <f t="shared" si="5"/>
        <v>2836</v>
      </c>
      <c r="R25" s="25">
        <v>0</v>
      </c>
      <c r="S25" s="25">
        <f t="shared" si="6"/>
        <v>8987.65</v>
      </c>
      <c r="T25" s="25">
        <f t="shared" si="7"/>
        <v>2831.65</v>
      </c>
      <c r="U25" s="25">
        <f t="shared" si="8"/>
        <v>6156</v>
      </c>
      <c r="V25" s="22">
        <f t="shared" si="9"/>
        <v>37168.35</v>
      </c>
      <c r="W25" s="16">
        <v>112</v>
      </c>
    </row>
    <row r="26" spans="2:23" s="2" customFormat="1" ht="27.75" thickBot="1" x14ac:dyDescent="0.4">
      <c r="B26" s="16" t="s">
        <v>123</v>
      </c>
      <c r="C26" s="32" t="s">
        <v>48</v>
      </c>
      <c r="D26" s="33" t="s">
        <v>49</v>
      </c>
      <c r="E26" s="33" t="s">
        <v>50</v>
      </c>
      <c r="F26" s="30" t="s">
        <v>75</v>
      </c>
      <c r="G26" s="16" t="s">
        <v>51</v>
      </c>
      <c r="H26" s="15">
        <v>44562</v>
      </c>
      <c r="I26" s="19">
        <v>44743</v>
      </c>
      <c r="J26" s="24">
        <v>31500</v>
      </c>
      <c r="K26" s="25">
        <v>0</v>
      </c>
      <c r="L26" s="25">
        <v>25</v>
      </c>
      <c r="M26" s="25">
        <f t="shared" si="1"/>
        <v>904.05</v>
      </c>
      <c r="N26" s="25">
        <f t="shared" si="2"/>
        <v>2236.5</v>
      </c>
      <c r="O26" s="25">
        <f t="shared" si="3"/>
        <v>378</v>
      </c>
      <c r="P26" s="25">
        <f t="shared" si="4"/>
        <v>957.6</v>
      </c>
      <c r="Q26" s="25">
        <f t="shared" si="5"/>
        <v>2233.35</v>
      </c>
      <c r="R26" s="25">
        <v>0</v>
      </c>
      <c r="S26" s="25">
        <f t="shared" si="6"/>
        <v>6734.5</v>
      </c>
      <c r="T26" s="25">
        <f t="shared" si="7"/>
        <v>1886.65</v>
      </c>
      <c r="U26" s="25">
        <f t="shared" si="8"/>
        <v>4847.8500000000004</v>
      </c>
      <c r="V26" s="22">
        <f t="shared" si="9"/>
        <v>29613.35</v>
      </c>
      <c r="W26" s="16">
        <v>112</v>
      </c>
    </row>
    <row r="27" spans="2:23" s="2" customFormat="1" ht="27.75" thickBot="1" x14ac:dyDescent="0.4">
      <c r="B27" s="16" t="s">
        <v>52</v>
      </c>
      <c r="C27" s="32" t="s">
        <v>59</v>
      </c>
      <c r="D27" s="2" t="s">
        <v>26</v>
      </c>
      <c r="E27" s="33" t="s">
        <v>60</v>
      </c>
      <c r="F27" s="30" t="s">
        <v>75</v>
      </c>
      <c r="G27" s="16" t="s">
        <v>51</v>
      </c>
      <c r="H27" s="15">
        <v>44593</v>
      </c>
      <c r="I27" s="19">
        <v>44774</v>
      </c>
      <c r="J27" s="24">
        <v>25000</v>
      </c>
      <c r="K27" s="25">
        <v>0</v>
      </c>
      <c r="L27" s="25">
        <v>25</v>
      </c>
      <c r="M27" s="25">
        <f t="shared" ref="M27" si="10">ROUNDUP(J27*2.87%,2)</f>
        <v>717.5</v>
      </c>
      <c r="N27" s="25">
        <f t="shared" ref="N27" si="11">+J27*7.1%</f>
        <v>1774.9999999999998</v>
      </c>
      <c r="O27" s="25">
        <f t="shared" ref="O27" si="12">+J27*1.2%</f>
        <v>300</v>
      </c>
      <c r="P27" s="25">
        <f t="shared" ref="P27:P33" si="13">+J27*3.04%</f>
        <v>760</v>
      </c>
      <c r="Q27" s="25">
        <f t="shared" ref="Q27" si="14">ROUNDUP(J27*7.09%,2)</f>
        <v>1772.5</v>
      </c>
      <c r="R27" s="25">
        <v>0</v>
      </c>
      <c r="S27" s="25">
        <f t="shared" ref="S27" si="15">+K27+L27+M27+N27+O27+P27+Q27+R27</f>
        <v>5350</v>
      </c>
      <c r="T27" s="25">
        <f t="shared" ref="T27" si="16">ROUNDUP(K27+L27+M27+P27+R27,2)</f>
        <v>1502.5</v>
      </c>
      <c r="U27" s="25">
        <f t="shared" si="8"/>
        <v>3847.5</v>
      </c>
      <c r="V27" s="22">
        <f t="shared" ref="V27:V33" si="17">+J27-T27</f>
        <v>23497.5</v>
      </c>
      <c r="W27" s="16">
        <v>112</v>
      </c>
    </row>
    <row r="28" spans="2:23" s="2" customFormat="1" ht="27.75" thickBot="1" x14ac:dyDescent="0.4">
      <c r="B28" s="16" t="s">
        <v>53</v>
      </c>
      <c r="C28" s="32" t="s">
        <v>61</v>
      </c>
      <c r="D28" s="33" t="s">
        <v>26</v>
      </c>
      <c r="E28" s="33" t="s">
        <v>60</v>
      </c>
      <c r="F28" s="30" t="s">
        <v>75</v>
      </c>
      <c r="G28" s="16" t="s">
        <v>51</v>
      </c>
      <c r="H28" s="15">
        <v>44593</v>
      </c>
      <c r="I28" s="19">
        <v>44774</v>
      </c>
      <c r="J28" s="24">
        <v>25000</v>
      </c>
      <c r="K28" s="25">
        <v>0</v>
      </c>
      <c r="L28" s="25">
        <v>25</v>
      </c>
      <c r="M28" s="25">
        <f t="shared" ref="M28:M33" si="18">ROUNDUP(J28*2.87%,2)</f>
        <v>717.5</v>
      </c>
      <c r="N28" s="25">
        <f t="shared" ref="N28:N33" si="19">+J28*7.1%</f>
        <v>1774.9999999999998</v>
      </c>
      <c r="O28" s="25">
        <f t="shared" ref="O28:O33" si="20">+J28*1.2%</f>
        <v>300</v>
      </c>
      <c r="P28" s="25">
        <f t="shared" si="13"/>
        <v>760</v>
      </c>
      <c r="Q28" s="25">
        <f t="shared" ref="Q28:Q33" si="21">ROUNDUP(J28*7.09%,2)</f>
        <v>1772.5</v>
      </c>
      <c r="R28" s="25">
        <v>0</v>
      </c>
      <c r="S28" s="25">
        <f t="shared" ref="S28:S33" si="22">+K28+L28+M28+N28+O28+P28+Q28+R28</f>
        <v>5350</v>
      </c>
      <c r="T28" s="25">
        <f t="shared" ref="T28:T33" si="23">ROUNDUP(K28+L28+M28+P28+R28,2)</f>
        <v>1502.5</v>
      </c>
      <c r="U28" s="25">
        <f t="shared" si="8"/>
        <v>3847.5</v>
      </c>
      <c r="V28" s="22">
        <f t="shared" si="17"/>
        <v>23497.5</v>
      </c>
      <c r="W28" s="16">
        <v>112</v>
      </c>
    </row>
    <row r="29" spans="2:23" s="2" customFormat="1" ht="27.75" thickBot="1" x14ac:dyDescent="0.4">
      <c r="B29" s="16" t="s">
        <v>54</v>
      </c>
      <c r="C29" s="32" t="s">
        <v>62</v>
      </c>
      <c r="D29" s="33" t="s">
        <v>63</v>
      </c>
      <c r="E29" s="33" t="s">
        <v>64</v>
      </c>
      <c r="F29" s="30" t="s">
        <v>75</v>
      </c>
      <c r="G29" s="16" t="s">
        <v>51</v>
      </c>
      <c r="H29" s="15">
        <v>44593</v>
      </c>
      <c r="I29" s="19">
        <v>44774</v>
      </c>
      <c r="J29" s="24">
        <v>35000</v>
      </c>
      <c r="K29" s="25">
        <v>0</v>
      </c>
      <c r="L29" s="25">
        <v>25</v>
      </c>
      <c r="M29" s="25">
        <f t="shared" si="18"/>
        <v>1004.5</v>
      </c>
      <c r="N29" s="25">
        <f t="shared" si="19"/>
        <v>2485</v>
      </c>
      <c r="O29" s="25">
        <f t="shared" si="20"/>
        <v>420</v>
      </c>
      <c r="P29" s="25">
        <f t="shared" si="13"/>
        <v>1064</v>
      </c>
      <c r="Q29" s="25">
        <f t="shared" si="21"/>
        <v>2481.5</v>
      </c>
      <c r="R29" s="25">
        <v>0</v>
      </c>
      <c r="S29" s="25">
        <f t="shared" si="22"/>
        <v>7480</v>
      </c>
      <c r="T29" s="25">
        <f t="shared" si="23"/>
        <v>2093.5</v>
      </c>
      <c r="U29" s="25">
        <f t="shared" si="8"/>
        <v>5386.5</v>
      </c>
      <c r="V29" s="22">
        <f t="shared" si="17"/>
        <v>32906.5</v>
      </c>
      <c r="W29" s="16">
        <v>112</v>
      </c>
    </row>
    <row r="30" spans="2:23" s="2" customFormat="1" ht="27.75" thickBot="1" x14ac:dyDescent="0.4">
      <c r="B30" s="16" t="s">
        <v>55</v>
      </c>
      <c r="C30" s="32" t="s">
        <v>65</v>
      </c>
      <c r="D30" s="33" t="s">
        <v>66</v>
      </c>
      <c r="E30" s="33" t="s">
        <v>67</v>
      </c>
      <c r="F30" s="30" t="s">
        <v>75</v>
      </c>
      <c r="G30" s="16" t="s">
        <v>51</v>
      </c>
      <c r="H30" s="15">
        <v>44593</v>
      </c>
      <c r="I30" s="19">
        <v>44774</v>
      </c>
      <c r="J30" s="24">
        <v>26250</v>
      </c>
      <c r="K30" s="25">
        <v>0</v>
      </c>
      <c r="L30" s="25">
        <v>25</v>
      </c>
      <c r="M30" s="25">
        <f t="shared" si="18"/>
        <v>753.38</v>
      </c>
      <c r="N30" s="25">
        <f t="shared" si="19"/>
        <v>1863.7499999999998</v>
      </c>
      <c r="O30" s="25">
        <f t="shared" si="20"/>
        <v>315</v>
      </c>
      <c r="P30" s="25">
        <f t="shared" si="13"/>
        <v>798</v>
      </c>
      <c r="Q30" s="25">
        <f t="shared" si="21"/>
        <v>1861.1299999999999</v>
      </c>
      <c r="R30" s="25">
        <v>0</v>
      </c>
      <c r="S30" s="25">
        <f t="shared" si="22"/>
        <v>5616.2599999999993</v>
      </c>
      <c r="T30" s="25">
        <f t="shared" si="23"/>
        <v>1576.38</v>
      </c>
      <c r="U30" s="25">
        <f t="shared" si="8"/>
        <v>4039.88</v>
      </c>
      <c r="V30" s="22">
        <f t="shared" si="17"/>
        <v>24673.62</v>
      </c>
      <c r="W30" s="16">
        <v>112</v>
      </c>
    </row>
    <row r="31" spans="2:23" s="2" customFormat="1" ht="27.75" thickBot="1" x14ac:dyDescent="0.4">
      <c r="B31" s="16" t="s">
        <v>56</v>
      </c>
      <c r="C31" s="32" t="s">
        <v>68</v>
      </c>
      <c r="D31" s="33" t="s">
        <v>26</v>
      </c>
      <c r="E31" s="33" t="s">
        <v>60</v>
      </c>
      <c r="F31" s="30" t="s">
        <v>75</v>
      </c>
      <c r="G31" s="16" t="s">
        <v>51</v>
      </c>
      <c r="H31" s="15">
        <v>44593</v>
      </c>
      <c r="I31" s="19">
        <v>44774</v>
      </c>
      <c r="J31" s="24">
        <v>35000</v>
      </c>
      <c r="K31" s="25">
        <v>0</v>
      </c>
      <c r="L31" s="25">
        <v>25</v>
      </c>
      <c r="M31" s="25">
        <f t="shared" si="18"/>
        <v>1004.5</v>
      </c>
      <c r="N31" s="25">
        <f t="shared" si="19"/>
        <v>2485</v>
      </c>
      <c r="O31" s="25">
        <f t="shared" si="20"/>
        <v>420</v>
      </c>
      <c r="P31" s="25">
        <f t="shared" si="13"/>
        <v>1064</v>
      </c>
      <c r="Q31" s="25">
        <f t="shared" si="21"/>
        <v>2481.5</v>
      </c>
      <c r="R31" s="25">
        <v>0</v>
      </c>
      <c r="S31" s="25">
        <f t="shared" si="22"/>
        <v>7480</v>
      </c>
      <c r="T31" s="25">
        <f t="shared" si="23"/>
        <v>2093.5</v>
      </c>
      <c r="U31" s="25">
        <f t="shared" si="8"/>
        <v>5386.5</v>
      </c>
      <c r="V31" s="22">
        <f t="shared" si="17"/>
        <v>32906.5</v>
      </c>
      <c r="W31" s="16">
        <v>112</v>
      </c>
    </row>
    <row r="32" spans="2:23" s="2" customFormat="1" ht="27.75" thickBot="1" x14ac:dyDescent="0.4">
      <c r="B32" s="16" t="s">
        <v>57</v>
      </c>
      <c r="C32" s="32" t="s">
        <v>69</v>
      </c>
      <c r="D32" s="33" t="s">
        <v>26</v>
      </c>
      <c r="E32" s="33" t="s">
        <v>60</v>
      </c>
      <c r="F32" s="30" t="s">
        <v>75</v>
      </c>
      <c r="G32" s="16" t="s">
        <v>51</v>
      </c>
      <c r="H32" s="15">
        <v>44593</v>
      </c>
      <c r="I32" s="19">
        <v>44774</v>
      </c>
      <c r="J32" s="24">
        <v>16500</v>
      </c>
      <c r="K32" s="25">
        <v>0</v>
      </c>
      <c r="L32" s="25">
        <v>25</v>
      </c>
      <c r="M32" s="25">
        <f t="shared" si="18"/>
        <v>473.55</v>
      </c>
      <c r="N32" s="25">
        <f t="shared" si="19"/>
        <v>1171.5</v>
      </c>
      <c r="O32" s="25">
        <f t="shared" si="20"/>
        <v>198</v>
      </c>
      <c r="P32" s="25">
        <f t="shared" si="13"/>
        <v>501.6</v>
      </c>
      <c r="Q32" s="25">
        <f t="shared" si="21"/>
        <v>1169.8499999999999</v>
      </c>
      <c r="R32" s="25">
        <v>0</v>
      </c>
      <c r="S32" s="25">
        <f t="shared" si="22"/>
        <v>3539.5</v>
      </c>
      <c r="T32" s="25">
        <f t="shared" si="23"/>
        <v>1000.15</v>
      </c>
      <c r="U32" s="25">
        <f t="shared" si="8"/>
        <v>2539.35</v>
      </c>
      <c r="V32" s="22">
        <f t="shared" si="17"/>
        <v>15499.85</v>
      </c>
      <c r="W32" s="16">
        <v>112</v>
      </c>
    </row>
    <row r="33" spans="2:23" s="2" customFormat="1" ht="27.75" thickBot="1" x14ac:dyDescent="0.4">
      <c r="B33" s="16" t="s">
        <v>58</v>
      </c>
      <c r="C33" s="32" t="s">
        <v>70</v>
      </c>
      <c r="D33" s="33" t="s">
        <v>26</v>
      </c>
      <c r="E33" s="33" t="s">
        <v>60</v>
      </c>
      <c r="F33" s="30" t="s">
        <v>75</v>
      </c>
      <c r="G33" s="16" t="s">
        <v>51</v>
      </c>
      <c r="H33" s="15">
        <v>44593</v>
      </c>
      <c r="I33" s="19">
        <v>44774</v>
      </c>
      <c r="J33" s="24">
        <v>16500</v>
      </c>
      <c r="K33" s="25">
        <v>0</v>
      </c>
      <c r="L33" s="25">
        <v>25</v>
      </c>
      <c r="M33" s="25">
        <f t="shared" si="18"/>
        <v>473.55</v>
      </c>
      <c r="N33" s="25">
        <f t="shared" si="19"/>
        <v>1171.5</v>
      </c>
      <c r="O33" s="25">
        <f t="shared" si="20"/>
        <v>198</v>
      </c>
      <c r="P33" s="25">
        <f t="shared" si="13"/>
        <v>501.6</v>
      </c>
      <c r="Q33" s="25">
        <f t="shared" si="21"/>
        <v>1169.8499999999999</v>
      </c>
      <c r="R33" s="25">
        <v>0</v>
      </c>
      <c r="S33" s="25">
        <f t="shared" si="22"/>
        <v>3539.5</v>
      </c>
      <c r="T33" s="25">
        <f t="shared" si="23"/>
        <v>1000.15</v>
      </c>
      <c r="U33" s="25">
        <f t="shared" si="8"/>
        <v>2539.35</v>
      </c>
      <c r="V33" s="22">
        <f t="shared" si="17"/>
        <v>15499.85</v>
      </c>
      <c r="W33" s="16">
        <v>112</v>
      </c>
    </row>
    <row r="34" spans="2:23" s="2" customFormat="1" ht="27.75" thickBot="1" x14ac:dyDescent="0.4">
      <c r="B34" s="16" t="s">
        <v>78</v>
      </c>
      <c r="C34" s="34" t="s">
        <v>79</v>
      </c>
      <c r="D34" s="33" t="s">
        <v>80</v>
      </c>
      <c r="E34" s="33" t="s">
        <v>81</v>
      </c>
      <c r="F34" s="30" t="s">
        <v>76</v>
      </c>
      <c r="G34" s="16" t="s">
        <v>51</v>
      </c>
      <c r="H34" s="15">
        <v>44621</v>
      </c>
      <c r="I34" s="19">
        <v>44805</v>
      </c>
      <c r="J34" s="24">
        <v>40000</v>
      </c>
      <c r="K34" s="25">
        <v>442.65</v>
      </c>
      <c r="L34" s="25">
        <v>25</v>
      </c>
      <c r="M34" s="25">
        <f t="shared" ref="M34:M43" si="24">ROUNDUP(J34*2.87%,2)</f>
        <v>1148</v>
      </c>
      <c r="N34" s="25">
        <f t="shared" ref="N34:N43" si="25">+J34*7.1%</f>
        <v>2839.9999999999995</v>
      </c>
      <c r="O34" s="25">
        <f t="shared" ref="O34:O43" si="26">+J34*1.2%</f>
        <v>480</v>
      </c>
      <c r="P34" s="25">
        <f t="shared" ref="P34:P43" si="27">+J34*3.04%</f>
        <v>1216</v>
      </c>
      <c r="Q34" s="25">
        <f t="shared" ref="Q34:Q43" si="28">ROUNDUP(J34*7.09%,2)</f>
        <v>2836</v>
      </c>
      <c r="R34" s="25">
        <v>0</v>
      </c>
      <c r="S34" s="25">
        <f t="shared" ref="S34:S44" si="29">+K34+L34+M34+N34+O34+P34+Q34+R34</f>
        <v>8987.65</v>
      </c>
      <c r="T34" s="25">
        <f t="shared" ref="T34:T40" si="30">ROUNDUP(K34+L34+M34+P34+R34,2)</f>
        <v>2831.65</v>
      </c>
      <c r="U34" s="25">
        <f t="shared" ref="U34:U40" si="31">+N34+O34+Q34</f>
        <v>6156</v>
      </c>
      <c r="V34" s="22">
        <f t="shared" ref="V34:V40" si="32">+J34-T34</f>
        <v>37168.35</v>
      </c>
      <c r="W34" s="16">
        <v>112</v>
      </c>
    </row>
    <row r="35" spans="2:23" s="2" customFormat="1" ht="27.75" thickBot="1" x14ac:dyDescent="0.4">
      <c r="B35" s="16" t="s">
        <v>82</v>
      </c>
      <c r="C35" s="34" t="s">
        <v>83</v>
      </c>
      <c r="D35" s="33" t="s">
        <v>84</v>
      </c>
      <c r="E35" s="33" t="s">
        <v>85</v>
      </c>
      <c r="F35" s="30" t="s">
        <v>75</v>
      </c>
      <c r="G35" s="16" t="s">
        <v>51</v>
      </c>
      <c r="H35" s="15">
        <v>44621</v>
      </c>
      <c r="I35" s="19">
        <v>44805</v>
      </c>
      <c r="J35" s="24">
        <v>20000</v>
      </c>
      <c r="K35" s="25">
        <v>0</v>
      </c>
      <c r="L35" s="25">
        <v>25</v>
      </c>
      <c r="M35" s="25">
        <f t="shared" si="24"/>
        <v>574</v>
      </c>
      <c r="N35" s="25">
        <f t="shared" si="25"/>
        <v>1419.9999999999998</v>
      </c>
      <c r="O35" s="25">
        <f t="shared" si="26"/>
        <v>240</v>
      </c>
      <c r="P35" s="25">
        <f t="shared" si="27"/>
        <v>608</v>
      </c>
      <c r="Q35" s="25">
        <f t="shared" si="28"/>
        <v>1418</v>
      </c>
      <c r="R35" s="25">
        <v>0</v>
      </c>
      <c r="S35" s="25">
        <f t="shared" si="29"/>
        <v>4285</v>
      </c>
      <c r="T35" s="25">
        <f t="shared" si="30"/>
        <v>1207</v>
      </c>
      <c r="U35" s="25">
        <f t="shared" si="31"/>
        <v>3078</v>
      </c>
      <c r="V35" s="22">
        <f t="shared" si="32"/>
        <v>18793</v>
      </c>
      <c r="W35" s="16">
        <v>112</v>
      </c>
    </row>
    <row r="36" spans="2:23" s="2" customFormat="1" ht="27.75" thickBot="1" x14ac:dyDescent="0.4">
      <c r="B36" s="16" t="s">
        <v>86</v>
      </c>
      <c r="C36" s="34" t="s">
        <v>87</v>
      </c>
      <c r="D36" s="33" t="s">
        <v>84</v>
      </c>
      <c r="E36" s="33" t="s">
        <v>88</v>
      </c>
      <c r="F36" s="30" t="s">
        <v>75</v>
      </c>
      <c r="G36" s="16" t="s">
        <v>51</v>
      </c>
      <c r="H36" s="15">
        <v>44621</v>
      </c>
      <c r="I36" s="19">
        <v>44805</v>
      </c>
      <c r="J36" s="24">
        <v>30000</v>
      </c>
      <c r="K36" s="25">
        <v>0</v>
      </c>
      <c r="L36" s="25">
        <v>25</v>
      </c>
      <c r="M36" s="25">
        <f t="shared" si="24"/>
        <v>861</v>
      </c>
      <c r="N36" s="25">
        <f t="shared" si="25"/>
        <v>2130</v>
      </c>
      <c r="O36" s="25">
        <f t="shared" si="26"/>
        <v>360</v>
      </c>
      <c r="P36" s="25">
        <f t="shared" si="27"/>
        <v>912</v>
      </c>
      <c r="Q36" s="25">
        <f t="shared" si="28"/>
        <v>2127</v>
      </c>
      <c r="R36" s="25">
        <v>0</v>
      </c>
      <c r="S36" s="25">
        <f t="shared" si="29"/>
        <v>6415</v>
      </c>
      <c r="T36" s="25">
        <f t="shared" si="30"/>
        <v>1798</v>
      </c>
      <c r="U36" s="25">
        <f t="shared" si="31"/>
        <v>4617</v>
      </c>
      <c r="V36" s="22">
        <f t="shared" si="32"/>
        <v>28202</v>
      </c>
      <c r="W36" s="16">
        <v>112</v>
      </c>
    </row>
    <row r="37" spans="2:23" s="2" customFormat="1" ht="27.75" thickBot="1" x14ac:dyDescent="0.4">
      <c r="B37" s="16" t="s">
        <v>89</v>
      </c>
      <c r="C37" s="34" t="s">
        <v>90</v>
      </c>
      <c r="D37" s="33" t="s">
        <v>63</v>
      </c>
      <c r="E37" s="33" t="s">
        <v>64</v>
      </c>
      <c r="F37" s="30" t="s">
        <v>76</v>
      </c>
      <c r="G37" s="16" t="s">
        <v>51</v>
      </c>
      <c r="H37" s="15">
        <v>44621</v>
      </c>
      <c r="I37" s="19">
        <v>44805</v>
      </c>
      <c r="J37" s="24">
        <v>27000</v>
      </c>
      <c r="K37" s="25">
        <v>0</v>
      </c>
      <c r="L37" s="25">
        <v>25</v>
      </c>
      <c r="M37" s="25">
        <f t="shared" si="24"/>
        <v>774.9</v>
      </c>
      <c r="N37" s="25">
        <f t="shared" si="25"/>
        <v>1916.9999999999998</v>
      </c>
      <c r="O37" s="25">
        <f t="shared" si="26"/>
        <v>324</v>
      </c>
      <c r="P37" s="25">
        <f t="shared" si="27"/>
        <v>820.8</v>
      </c>
      <c r="Q37" s="25">
        <f t="shared" si="28"/>
        <v>1914.3</v>
      </c>
      <c r="R37" s="25">
        <v>0</v>
      </c>
      <c r="S37" s="25">
        <f t="shared" si="29"/>
        <v>5776</v>
      </c>
      <c r="T37" s="25">
        <f t="shared" si="30"/>
        <v>1620.7</v>
      </c>
      <c r="U37" s="25">
        <f t="shared" si="31"/>
        <v>4155.3</v>
      </c>
      <c r="V37" s="22">
        <f t="shared" si="32"/>
        <v>25379.3</v>
      </c>
      <c r="W37" s="16">
        <v>112</v>
      </c>
    </row>
    <row r="38" spans="2:23" s="2" customFormat="1" ht="27.75" thickBot="1" x14ac:dyDescent="0.4">
      <c r="B38" s="16" t="s">
        <v>91</v>
      </c>
      <c r="C38" s="34" t="s">
        <v>92</v>
      </c>
      <c r="D38" s="33" t="s">
        <v>63</v>
      </c>
      <c r="E38" s="33" t="s">
        <v>64</v>
      </c>
      <c r="F38" s="30" t="s">
        <v>75</v>
      </c>
      <c r="G38" s="16" t="s">
        <v>51</v>
      </c>
      <c r="H38" s="15">
        <v>44621</v>
      </c>
      <c r="I38" s="19">
        <v>44805</v>
      </c>
      <c r="J38" s="24">
        <v>27000</v>
      </c>
      <c r="K38" s="25">
        <v>0</v>
      </c>
      <c r="L38" s="25">
        <v>25</v>
      </c>
      <c r="M38" s="25">
        <f t="shared" si="24"/>
        <v>774.9</v>
      </c>
      <c r="N38" s="25">
        <f t="shared" si="25"/>
        <v>1916.9999999999998</v>
      </c>
      <c r="O38" s="25">
        <f t="shared" si="26"/>
        <v>324</v>
      </c>
      <c r="P38" s="25">
        <f t="shared" si="27"/>
        <v>820.8</v>
      </c>
      <c r="Q38" s="25">
        <f t="shared" si="28"/>
        <v>1914.3</v>
      </c>
      <c r="R38" s="25">
        <v>0</v>
      </c>
      <c r="S38" s="25">
        <f t="shared" si="29"/>
        <v>5776</v>
      </c>
      <c r="T38" s="25">
        <f t="shared" si="30"/>
        <v>1620.7</v>
      </c>
      <c r="U38" s="25">
        <f t="shared" si="31"/>
        <v>4155.3</v>
      </c>
      <c r="V38" s="22">
        <f t="shared" si="32"/>
        <v>25379.3</v>
      </c>
      <c r="W38" s="16">
        <v>112</v>
      </c>
    </row>
    <row r="39" spans="2:23" s="2" customFormat="1" ht="54.75" thickBot="1" x14ac:dyDescent="0.4">
      <c r="B39" s="16" t="s">
        <v>93</v>
      </c>
      <c r="C39" s="34" t="s">
        <v>94</v>
      </c>
      <c r="D39" s="33" t="s">
        <v>95</v>
      </c>
      <c r="E39" s="33" t="s">
        <v>125</v>
      </c>
      <c r="F39" s="30" t="s">
        <v>76</v>
      </c>
      <c r="G39" s="16" t="s">
        <v>51</v>
      </c>
      <c r="H39" s="15">
        <v>44621</v>
      </c>
      <c r="I39" s="19">
        <v>44805</v>
      </c>
      <c r="J39" s="24">
        <v>55000</v>
      </c>
      <c r="K39" s="25">
        <v>2559.6799999999998</v>
      </c>
      <c r="L39" s="25">
        <v>25</v>
      </c>
      <c r="M39" s="25">
        <f t="shared" si="24"/>
        <v>1578.5</v>
      </c>
      <c r="N39" s="25">
        <f t="shared" si="25"/>
        <v>3904.9999999999995</v>
      </c>
      <c r="O39" s="25">
        <f t="shared" si="26"/>
        <v>660</v>
      </c>
      <c r="P39" s="25">
        <f t="shared" si="27"/>
        <v>1672</v>
      </c>
      <c r="Q39" s="25">
        <f t="shared" si="28"/>
        <v>3899.5</v>
      </c>
      <c r="R39" s="25">
        <v>3429.2</v>
      </c>
      <c r="S39" s="25">
        <f t="shared" si="29"/>
        <v>17728.88</v>
      </c>
      <c r="T39" s="25">
        <f t="shared" si="30"/>
        <v>9264.3799999999992</v>
      </c>
      <c r="U39" s="25">
        <f t="shared" si="31"/>
        <v>8464.5</v>
      </c>
      <c r="V39" s="22">
        <f t="shared" si="32"/>
        <v>45735.62</v>
      </c>
      <c r="W39" s="16">
        <v>112</v>
      </c>
    </row>
    <row r="40" spans="2:23" s="2" customFormat="1" ht="27.75" thickBot="1" x14ac:dyDescent="0.4">
      <c r="B40" s="16" t="s">
        <v>96</v>
      </c>
      <c r="C40" s="34" t="s">
        <v>97</v>
      </c>
      <c r="D40" s="33" t="s">
        <v>63</v>
      </c>
      <c r="E40" s="33" t="s">
        <v>64</v>
      </c>
      <c r="F40" s="30" t="s">
        <v>75</v>
      </c>
      <c r="G40" s="16" t="s">
        <v>51</v>
      </c>
      <c r="H40" s="15">
        <v>44621</v>
      </c>
      <c r="I40" s="19">
        <v>44805</v>
      </c>
      <c r="J40" s="24">
        <v>25000</v>
      </c>
      <c r="K40" s="25">
        <v>0</v>
      </c>
      <c r="L40" s="25">
        <v>25</v>
      </c>
      <c r="M40" s="25">
        <f t="shared" ref="M40" si="33">ROUNDUP(J40*2.87%,2)</f>
        <v>717.5</v>
      </c>
      <c r="N40" s="25">
        <f t="shared" ref="N40" si="34">+J40*7.1%</f>
        <v>1774.9999999999998</v>
      </c>
      <c r="O40" s="25">
        <f t="shared" ref="O40" si="35">+J40*1.2%</f>
        <v>300</v>
      </c>
      <c r="P40" s="25">
        <f t="shared" ref="P40" si="36">+J40*3.04%</f>
        <v>760</v>
      </c>
      <c r="Q40" s="25">
        <f t="shared" ref="Q40" si="37">ROUNDUP(J40*7.09%,2)</f>
        <v>1772.5</v>
      </c>
      <c r="R40" s="25">
        <v>0</v>
      </c>
      <c r="S40" s="25">
        <f t="shared" ref="S40" si="38">+K40+L40+M40+N40+O40+P40+Q40+R40</f>
        <v>5350</v>
      </c>
      <c r="T40" s="25">
        <f t="shared" si="30"/>
        <v>1502.5</v>
      </c>
      <c r="U40" s="25">
        <f t="shared" si="31"/>
        <v>3847.5</v>
      </c>
      <c r="V40" s="22">
        <f t="shared" si="32"/>
        <v>23497.5</v>
      </c>
      <c r="W40" s="16">
        <v>112</v>
      </c>
    </row>
    <row r="41" spans="2:23" s="2" customFormat="1" ht="27.75" thickBot="1" x14ac:dyDescent="0.4">
      <c r="B41" s="16" t="s">
        <v>100</v>
      </c>
      <c r="C41" s="34" t="s">
        <v>101</v>
      </c>
      <c r="D41" s="33" t="s">
        <v>63</v>
      </c>
      <c r="E41" s="33" t="s">
        <v>64</v>
      </c>
      <c r="F41" s="30" t="s">
        <v>75</v>
      </c>
      <c r="G41" s="16" t="s">
        <v>51</v>
      </c>
      <c r="H41" s="15">
        <v>44470</v>
      </c>
      <c r="I41" s="19">
        <v>44652</v>
      </c>
      <c r="J41" s="24">
        <v>27000</v>
      </c>
      <c r="K41" s="25">
        <v>0</v>
      </c>
      <c r="L41" s="25">
        <v>25</v>
      </c>
      <c r="M41" s="25">
        <f t="shared" si="24"/>
        <v>774.9</v>
      </c>
      <c r="N41" s="25">
        <f t="shared" si="25"/>
        <v>1916.9999999999998</v>
      </c>
      <c r="O41" s="25">
        <f t="shared" si="26"/>
        <v>324</v>
      </c>
      <c r="P41" s="25">
        <f t="shared" si="27"/>
        <v>820.8</v>
      </c>
      <c r="Q41" s="25">
        <f t="shared" si="28"/>
        <v>1914.3</v>
      </c>
      <c r="R41" s="25">
        <v>0</v>
      </c>
      <c r="S41" s="25">
        <f t="shared" si="29"/>
        <v>5776</v>
      </c>
      <c r="T41" s="25">
        <f t="shared" ref="T41:T44" si="39">ROUNDUP(K41+L41+M41+P41+R41,2)</f>
        <v>1620.7</v>
      </c>
      <c r="U41" s="25">
        <f t="shared" ref="U41:U44" si="40">+N41+O41+Q41</f>
        <v>4155.3</v>
      </c>
      <c r="V41" s="22">
        <f t="shared" ref="V41:V44" si="41">+J41-T41</f>
        <v>25379.3</v>
      </c>
      <c r="W41" s="16">
        <v>112</v>
      </c>
    </row>
    <row r="42" spans="2:23" s="2" customFormat="1" ht="27.75" thickBot="1" x14ac:dyDescent="0.4">
      <c r="B42" s="16" t="s">
        <v>102</v>
      </c>
      <c r="C42" s="32" t="s">
        <v>103</v>
      </c>
      <c r="D42" s="33" t="s">
        <v>26</v>
      </c>
      <c r="E42" s="33" t="s">
        <v>60</v>
      </c>
      <c r="F42" s="30" t="s">
        <v>75</v>
      </c>
      <c r="G42" s="16" t="s">
        <v>51</v>
      </c>
      <c r="H42" s="15">
        <v>44470</v>
      </c>
      <c r="I42" s="19">
        <v>44652</v>
      </c>
      <c r="J42" s="24">
        <v>30000</v>
      </c>
      <c r="K42" s="25">
        <v>0</v>
      </c>
      <c r="L42" s="25">
        <v>25</v>
      </c>
      <c r="M42" s="25">
        <f t="shared" ref="M42" si="42">ROUNDUP(J42*2.87%,2)</f>
        <v>861</v>
      </c>
      <c r="N42" s="25">
        <f t="shared" ref="N42" si="43">+J42*7.1%</f>
        <v>2130</v>
      </c>
      <c r="O42" s="25">
        <f t="shared" ref="O42" si="44">+J42*1.2%</f>
        <v>360</v>
      </c>
      <c r="P42" s="25">
        <f t="shared" ref="P42" si="45">+J42*3.04%</f>
        <v>912</v>
      </c>
      <c r="Q42" s="25">
        <f t="shared" ref="Q42" si="46">ROUNDUP(J42*7.09%,2)</f>
        <v>2127</v>
      </c>
      <c r="R42" s="25">
        <v>0</v>
      </c>
      <c r="S42" s="25">
        <f t="shared" ref="S42" si="47">+K42+L42+M42+N42+O42+P42+Q42+R42</f>
        <v>6415</v>
      </c>
      <c r="T42" s="25">
        <f t="shared" ref="T42" si="48">ROUNDUP(K42+L42+M42+P42+R42,2)</f>
        <v>1798</v>
      </c>
      <c r="U42" s="25">
        <f t="shared" ref="U42" si="49">+N42+O42+Q42</f>
        <v>4617</v>
      </c>
      <c r="V42" s="22">
        <f t="shared" ref="V42" si="50">+J42-T42</f>
        <v>28202</v>
      </c>
      <c r="W42" s="16">
        <v>112</v>
      </c>
    </row>
    <row r="43" spans="2:23" s="2" customFormat="1" ht="27.75" thickBot="1" x14ac:dyDescent="0.4">
      <c r="B43" s="16" t="s">
        <v>104</v>
      </c>
      <c r="C43" s="32" t="s">
        <v>105</v>
      </c>
      <c r="D43" s="33" t="s">
        <v>26</v>
      </c>
      <c r="E43" s="33" t="s">
        <v>60</v>
      </c>
      <c r="F43" s="30" t="s">
        <v>75</v>
      </c>
      <c r="G43" s="16" t="s">
        <v>51</v>
      </c>
      <c r="H43" s="15">
        <v>44470</v>
      </c>
      <c r="I43" s="19">
        <v>44652</v>
      </c>
      <c r="J43" s="24">
        <v>20000</v>
      </c>
      <c r="K43" s="25">
        <v>0</v>
      </c>
      <c r="L43" s="25">
        <v>25</v>
      </c>
      <c r="M43" s="25">
        <f t="shared" si="24"/>
        <v>574</v>
      </c>
      <c r="N43" s="25">
        <f t="shared" si="25"/>
        <v>1419.9999999999998</v>
      </c>
      <c r="O43" s="25">
        <f t="shared" si="26"/>
        <v>240</v>
      </c>
      <c r="P43" s="25">
        <f t="shared" si="27"/>
        <v>608</v>
      </c>
      <c r="Q43" s="25">
        <f t="shared" si="28"/>
        <v>1418</v>
      </c>
      <c r="R43" s="25">
        <v>0</v>
      </c>
      <c r="S43" s="25">
        <f t="shared" si="29"/>
        <v>4285</v>
      </c>
      <c r="T43" s="25">
        <f t="shared" si="39"/>
        <v>1207</v>
      </c>
      <c r="U43" s="25">
        <f t="shared" si="40"/>
        <v>3078</v>
      </c>
      <c r="V43" s="22">
        <f t="shared" si="41"/>
        <v>18793</v>
      </c>
      <c r="W43" s="16">
        <v>112</v>
      </c>
    </row>
    <row r="44" spans="2:23" s="2" customFormat="1" ht="27.75" thickBot="1" x14ac:dyDescent="0.4">
      <c r="B44" s="16" t="s">
        <v>98</v>
      </c>
      <c r="C44" s="34" t="s">
        <v>99</v>
      </c>
      <c r="D44" s="33" t="s">
        <v>26</v>
      </c>
      <c r="E44" s="33" t="s">
        <v>60</v>
      </c>
      <c r="F44" s="30" t="s">
        <v>76</v>
      </c>
      <c r="G44" s="16" t="s">
        <v>51</v>
      </c>
      <c r="H44" s="15">
        <v>44470</v>
      </c>
      <c r="I44" s="19">
        <v>44652</v>
      </c>
      <c r="J44" s="24">
        <v>45000</v>
      </c>
      <c r="K44" s="25">
        <v>1148.33</v>
      </c>
      <c r="L44" s="25">
        <v>25</v>
      </c>
      <c r="M44" s="25">
        <f t="shared" ref="M44:M46" si="51">ROUNDUP(J44*2.87%,2)</f>
        <v>1291.5</v>
      </c>
      <c r="N44" s="25">
        <f t="shared" ref="N44:N46" si="52">+J44*7.1%</f>
        <v>3194.9999999999995</v>
      </c>
      <c r="O44" s="25">
        <f t="shared" ref="O44:O46" si="53">+J44*1.2%</f>
        <v>540</v>
      </c>
      <c r="P44" s="25">
        <f t="shared" ref="P44:P46" si="54">+J44*3.04%</f>
        <v>1368</v>
      </c>
      <c r="Q44" s="25">
        <f t="shared" ref="Q44:Q46" si="55">ROUNDUP(J44*7.09%,2)</f>
        <v>3190.5</v>
      </c>
      <c r="R44" s="25">
        <v>0</v>
      </c>
      <c r="S44" s="25">
        <f t="shared" si="29"/>
        <v>10758.33</v>
      </c>
      <c r="T44" s="25">
        <f t="shared" si="39"/>
        <v>3832.83</v>
      </c>
      <c r="U44" s="25">
        <f t="shared" si="40"/>
        <v>6925.5</v>
      </c>
      <c r="V44" s="22">
        <f t="shared" si="41"/>
        <v>41167.17</v>
      </c>
      <c r="W44" s="16">
        <v>112</v>
      </c>
    </row>
    <row r="45" spans="2:23" s="2" customFormat="1" ht="27.75" thickBot="1" x14ac:dyDescent="0.4">
      <c r="B45" s="16" t="s">
        <v>106</v>
      </c>
      <c r="C45" s="32" t="s">
        <v>107</v>
      </c>
      <c r="D45" s="33" t="s">
        <v>26</v>
      </c>
      <c r="E45" s="33" t="s">
        <v>60</v>
      </c>
      <c r="F45" s="30" t="s">
        <v>75</v>
      </c>
      <c r="G45" s="16" t="s">
        <v>51</v>
      </c>
      <c r="H45" s="15">
        <v>44470</v>
      </c>
      <c r="I45" s="19">
        <v>44652</v>
      </c>
      <c r="J45" s="24">
        <v>30000</v>
      </c>
      <c r="K45" s="25">
        <v>0</v>
      </c>
      <c r="L45" s="25">
        <v>25</v>
      </c>
      <c r="M45" s="25">
        <f t="shared" si="51"/>
        <v>861</v>
      </c>
      <c r="N45" s="25">
        <f t="shared" si="52"/>
        <v>2130</v>
      </c>
      <c r="O45" s="25">
        <f t="shared" si="53"/>
        <v>360</v>
      </c>
      <c r="P45" s="25">
        <f t="shared" si="54"/>
        <v>912</v>
      </c>
      <c r="Q45" s="25">
        <f t="shared" si="55"/>
        <v>2127</v>
      </c>
      <c r="R45" s="25">
        <v>0</v>
      </c>
      <c r="S45" s="25">
        <f t="shared" ref="S45:S46" si="56">+K45+L45+M45+N45+O45+P45+Q45+R45</f>
        <v>6415</v>
      </c>
      <c r="T45" s="25">
        <f t="shared" ref="T45:T46" si="57">ROUNDUP(K45+L45+M45+P45+R45,2)</f>
        <v>1798</v>
      </c>
      <c r="U45" s="25">
        <f t="shared" ref="U45:U46" si="58">+N45+O45+Q45</f>
        <v>4617</v>
      </c>
      <c r="V45" s="22">
        <f t="shared" ref="V45:V46" si="59">+J45-T45</f>
        <v>28202</v>
      </c>
      <c r="W45" s="16">
        <v>112</v>
      </c>
    </row>
    <row r="46" spans="2:23" s="2" customFormat="1" ht="27.75" thickBot="1" x14ac:dyDescent="0.4">
      <c r="B46" s="16" t="s">
        <v>108</v>
      </c>
      <c r="C46" s="34" t="s">
        <v>109</v>
      </c>
      <c r="D46" s="33" t="s">
        <v>30</v>
      </c>
      <c r="E46" s="33" t="s">
        <v>110</v>
      </c>
      <c r="F46" s="30" t="s">
        <v>76</v>
      </c>
      <c r="G46" s="16" t="s">
        <v>51</v>
      </c>
      <c r="H46" s="15">
        <v>44470</v>
      </c>
      <c r="I46" s="19">
        <v>44652</v>
      </c>
      <c r="J46" s="24">
        <v>25000</v>
      </c>
      <c r="K46" s="25">
        <v>0</v>
      </c>
      <c r="L46" s="25">
        <v>25</v>
      </c>
      <c r="M46" s="25">
        <f t="shared" si="51"/>
        <v>717.5</v>
      </c>
      <c r="N46" s="25">
        <f t="shared" si="52"/>
        <v>1774.9999999999998</v>
      </c>
      <c r="O46" s="25">
        <f t="shared" si="53"/>
        <v>300</v>
      </c>
      <c r="P46" s="25">
        <f t="shared" si="54"/>
        <v>760</v>
      </c>
      <c r="Q46" s="25">
        <f t="shared" si="55"/>
        <v>1772.5</v>
      </c>
      <c r="R46" s="25">
        <v>0</v>
      </c>
      <c r="S46" s="25">
        <f t="shared" si="56"/>
        <v>5350</v>
      </c>
      <c r="T46" s="25">
        <f t="shared" si="57"/>
        <v>1502.5</v>
      </c>
      <c r="U46" s="25">
        <f t="shared" si="58"/>
        <v>3847.5</v>
      </c>
      <c r="V46" s="22">
        <f t="shared" si="59"/>
        <v>23497.5</v>
      </c>
      <c r="W46" s="16">
        <v>112</v>
      </c>
    </row>
    <row r="47" spans="2:23" s="2" customFormat="1" ht="27.75" thickBot="1" x14ac:dyDescent="0.4">
      <c r="B47" s="16" t="s">
        <v>111</v>
      </c>
      <c r="C47" s="34" t="s">
        <v>112</v>
      </c>
      <c r="D47" s="33" t="s">
        <v>84</v>
      </c>
      <c r="E47" s="33" t="s">
        <v>113</v>
      </c>
      <c r="F47" s="30" t="s">
        <v>75</v>
      </c>
      <c r="G47" s="16" t="s">
        <v>51</v>
      </c>
      <c r="H47" s="15">
        <v>44531</v>
      </c>
      <c r="I47" s="19">
        <v>44713</v>
      </c>
      <c r="J47" s="24">
        <v>16500</v>
      </c>
      <c r="K47" s="25">
        <v>0</v>
      </c>
      <c r="L47" s="25">
        <v>25</v>
      </c>
      <c r="M47" s="25">
        <f t="shared" ref="M47" si="60">ROUNDUP(J47*2.87%,2)</f>
        <v>473.55</v>
      </c>
      <c r="N47" s="25">
        <f t="shared" ref="N47" si="61">+J47*7.1%</f>
        <v>1171.5</v>
      </c>
      <c r="O47" s="25">
        <f t="shared" ref="O47" si="62">+J47*1.2%</f>
        <v>198</v>
      </c>
      <c r="P47" s="25">
        <f t="shared" ref="P47" si="63">+J47*3.04%</f>
        <v>501.6</v>
      </c>
      <c r="Q47" s="25">
        <f t="shared" ref="Q47" si="64">ROUNDUP(J47*7.09%,2)</f>
        <v>1169.8499999999999</v>
      </c>
      <c r="R47" s="25">
        <v>0</v>
      </c>
      <c r="S47" s="25">
        <f t="shared" ref="S47" si="65">+K47+L47+M47+N47+O47+P47+Q47+R47</f>
        <v>3539.5</v>
      </c>
      <c r="T47" s="25">
        <f t="shared" ref="T47" si="66">ROUNDUP(K47+L47+M47+P47+R47,2)</f>
        <v>1000.15</v>
      </c>
      <c r="U47" s="25">
        <f t="shared" ref="U47" si="67">+N47+O47+Q47</f>
        <v>2539.35</v>
      </c>
      <c r="V47" s="22">
        <f t="shared" ref="V47" si="68">+J47-T47</f>
        <v>15499.85</v>
      </c>
      <c r="W47" s="16">
        <v>112</v>
      </c>
    </row>
    <row r="48" spans="2:23" s="2" customFormat="1" ht="27.75" thickBot="1" x14ac:dyDescent="0.4">
      <c r="B48" s="16" t="s">
        <v>130</v>
      </c>
      <c r="C48" s="34" t="s">
        <v>126</v>
      </c>
      <c r="D48" s="33" t="s">
        <v>127</v>
      </c>
      <c r="E48" s="33" t="s">
        <v>129</v>
      </c>
      <c r="F48" s="30" t="s">
        <v>128</v>
      </c>
      <c r="G48" s="16" t="s">
        <v>51</v>
      </c>
      <c r="H48" s="15">
        <v>44621</v>
      </c>
      <c r="I48" s="19">
        <v>44805</v>
      </c>
      <c r="J48" s="24">
        <v>45000</v>
      </c>
      <c r="K48" s="25">
        <v>1148.33</v>
      </c>
      <c r="L48" s="25">
        <v>25</v>
      </c>
      <c r="M48" s="25">
        <f t="shared" ref="M48" si="69">ROUNDUP(J48*2.87%,2)</f>
        <v>1291.5</v>
      </c>
      <c r="N48" s="25">
        <f t="shared" ref="N48" si="70">+J48*7.1%</f>
        <v>3194.9999999999995</v>
      </c>
      <c r="O48" s="25">
        <f t="shared" ref="O48" si="71">+J48*1.2%</f>
        <v>540</v>
      </c>
      <c r="P48" s="25">
        <f t="shared" ref="P48" si="72">+J48*3.04%</f>
        <v>1368</v>
      </c>
      <c r="Q48" s="25">
        <f t="shared" ref="Q48" si="73">ROUNDUP(J48*7.09%,2)</f>
        <v>3190.5</v>
      </c>
      <c r="R48" s="25">
        <v>0</v>
      </c>
      <c r="S48" s="25">
        <f t="shared" ref="S48" si="74">+K48+L48+M48+N48+O48+P48+Q48+R48</f>
        <v>10758.33</v>
      </c>
      <c r="T48" s="25">
        <f t="shared" ref="T48" si="75">ROUNDUP(K48+L48+M48+P48+R48,2)</f>
        <v>3832.83</v>
      </c>
      <c r="U48" s="25">
        <f t="shared" ref="U48" si="76">+N48+O48+Q48</f>
        <v>6925.5</v>
      </c>
      <c r="V48" s="22">
        <f t="shared" ref="V48" si="77">+J48-T48</f>
        <v>41167.17</v>
      </c>
      <c r="W48" s="16">
        <v>112</v>
      </c>
    </row>
    <row r="49" spans="1:25" s="3" customFormat="1" ht="28.5" customHeight="1" thickBot="1" x14ac:dyDescent="0.4">
      <c r="B49" s="58" t="s">
        <v>39</v>
      </c>
      <c r="C49" s="59"/>
      <c r="D49" s="59"/>
      <c r="E49" s="59"/>
      <c r="F49" s="59"/>
      <c r="G49" s="59"/>
      <c r="H49" s="59"/>
      <c r="I49" s="60"/>
      <c r="J49" s="26">
        <f t="shared" ref="J49:V49" si="78">SUM(J20:J48)</f>
        <v>998250</v>
      </c>
      <c r="K49" s="23">
        <f t="shared" si="78"/>
        <v>25353.140000000007</v>
      </c>
      <c r="L49" s="23">
        <f t="shared" si="78"/>
        <v>725</v>
      </c>
      <c r="M49" s="38">
        <f t="shared" si="78"/>
        <v>28649.780000000002</v>
      </c>
      <c r="N49" s="38">
        <f t="shared" si="78"/>
        <v>70875.75</v>
      </c>
      <c r="O49" s="38">
        <f t="shared" si="78"/>
        <v>11380.2</v>
      </c>
      <c r="P49" s="38">
        <f t="shared" si="78"/>
        <v>30346.799999999999</v>
      </c>
      <c r="Q49" s="38">
        <f t="shared" si="78"/>
        <v>70775.930000000008</v>
      </c>
      <c r="R49" s="38">
        <f t="shared" si="78"/>
        <v>6129.44</v>
      </c>
      <c r="S49" s="38">
        <f t="shared" si="78"/>
        <v>244236.03999999995</v>
      </c>
      <c r="T49" s="38">
        <f t="shared" si="78"/>
        <v>91204.160000000003</v>
      </c>
      <c r="U49" s="38">
        <f t="shared" si="78"/>
        <v>153031.88000000003</v>
      </c>
      <c r="V49" s="38">
        <f t="shared" si="78"/>
        <v>907045.84000000008</v>
      </c>
      <c r="W49" s="38"/>
    </row>
    <row r="50" spans="1:25" s="4" customFormat="1" ht="27.75" x14ac:dyDescent="0.35">
      <c r="B50" s="10" t="s">
        <v>124</v>
      </c>
      <c r="C50" s="6"/>
      <c r="D50" s="6"/>
      <c r="E50" s="6"/>
      <c r="F50" s="6"/>
      <c r="G50" s="6"/>
      <c r="H50" s="7"/>
      <c r="I50" s="7"/>
      <c r="J50" s="17"/>
      <c r="K50" s="8"/>
      <c r="L50" s="8"/>
      <c r="M50" s="35"/>
      <c r="N50" s="35"/>
      <c r="O50" s="36"/>
      <c r="P50" s="35"/>
      <c r="Q50" s="7"/>
      <c r="R50" s="7"/>
      <c r="S50" s="35"/>
      <c r="T50" s="35"/>
      <c r="U50" s="35"/>
      <c r="V50" s="35"/>
      <c r="W50" s="35"/>
    </row>
    <row r="51" spans="1:25" s="4" customFormat="1" ht="27.75" x14ac:dyDescent="0.35">
      <c r="B51" s="7" t="s">
        <v>40</v>
      </c>
      <c r="C51" s="9"/>
      <c r="D51" s="9"/>
      <c r="E51" s="5"/>
      <c r="F51" s="5"/>
      <c r="G51" s="5"/>
      <c r="H51" s="10"/>
      <c r="I51" s="10"/>
      <c r="J51" s="5"/>
      <c r="K51" s="5"/>
      <c r="L51" s="5"/>
      <c r="M51" s="21"/>
      <c r="N51" s="21"/>
      <c r="O51" s="37"/>
      <c r="P51" s="21"/>
      <c r="Q51" s="10"/>
      <c r="R51" s="10"/>
      <c r="S51" s="21"/>
      <c r="T51" s="21"/>
      <c r="U51" s="21"/>
      <c r="V51" s="21"/>
      <c r="W51" s="21"/>
    </row>
    <row r="52" spans="1:25" s="4" customFormat="1" ht="27" x14ac:dyDescent="0.35">
      <c r="B52" s="10" t="s">
        <v>41</v>
      </c>
      <c r="C52" s="20"/>
      <c r="D52" s="20"/>
      <c r="E52" s="10"/>
      <c r="F52" s="10"/>
      <c r="G52" s="10"/>
      <c r="H52" s="10"/>
      <c r="I52" s="10"/>
      <c r="J52" s="10"/>
      <c r="K52" s="10"/>
      <c r="L52" s="10"/>
      <c r="M52" s="21"/>
      <c r="N52" s="21"/>
      <c r="O52" s="10"/>
      <c r="P52" s="21"/>
      <c r="Q52" s="21"/>
      <c r="R52" s="21"/>
      <c r="S52" s="21"/>
      <c r="T52" s="21"/>
      <c r="U52" s="21"/>
      <c r="V52" s="21"/>
      <c r="W52" s="21"/>
    </row>
    <row r="53" spans="1:25" s="4" customFormat="1" ht="27" x14ac:dyDescent="0.35">
      <c r="B53" s="10" t="s">
        <v>42</v>
      </c>
      <c r="C53" s="20"/>
      <c r="D53" s="20"/>
      <c r="E53" s="10"/>
      <c r="F53" s="10"/>
      <c r="G53" s="10"/>
      <c r="H53" s="10"/>
      <c r="I53" s="10"/>
      <c r="J53" s="10"/>
      <c r="K53" s="10"/>
      <c r="L53" s="10"/>
      <c r="M53" s="21"/>
      <c r="N53" s="21"/>
      <c r="O53" s="10"/>
      <c r="P53" s="11"/>
      <c r="Q53" s="11"/>
      <c r="R53" s="11"/>
      <c r="S53" s="11"/>
      <c r="T53" s="11"/>
      <c r="U53" s="11"/>
      <c r="V53" s="11"/>
      <c r="W53" s="11"/>
    </row>
    <row r="54" spans="1:25" s="4" customFormat="1" ht="27" x14ac:dyDescent="0.35">
      <c r="B54" s="10" t="s">
        <v>43</v>
      </c>
      <c r="C54" s="20"/>
      <c r="D54" s="20"/>
      <c r="E54" s="10"/>
      <c r="F54" s="10"/>
      <c r="G54" s="10"/>
      <c r="H54" s="10"/>
      <c r="I54" s="10"/>
      <c r="J54" s="10"/>
      <c r="K54" s="10"/>
      <c r="L54" s="10"/>
      <c r="M54" s="21"/>
      <c r="N54" s="21"/>
      <c r="O54" s="10"/>
      <c r="P54" s="11"/>
      <c r="Q54" s="11"/>
      <c r="R54" s="11"/>
      <c r="S54" s="11"/>
      <c r="T54" s="11"/>
      <c r="U54" s="11"/>
      <c r="V54" s="11"/>
      <c r="W54" s="11"/>
    </row>
    <row r="55" spans="1:25" s="4" customFormat="1" ht="27" x14ac:dyDescent="0.35">
      <c r="B55" s="10" t="s">
        <v>44</v>
      </c>
      <c r="C55" s="20"/>
      <c r="D55" s="20"/>
      <c r="E55" s="10"/>
      <c r="F55" s="10"/>
      <c r="G55" s="10"/>
      <c r="H55" s="10"/>
      <c r="I55" s="10"/>
      <c r="J55" s="10"/>
      <c r="K55" s="10"/>
      <c r="L55" s="10"/>
      <c r="M55" s="21"/>
      <c r="N55" s="21"/>
      <c r="O55" s="10"/>
      <c r="P55" s="11"/>
      <c r="Q55" s="11"/>
      <c r="R55" s="11"/>
      <c r="S55" s="11"/>
      <c r="T55" s="11"/>
      <c r="U55" s="11"/>
      <c r="V55" s="11"/>
      <c r="W55" s="11"/>
    </row>
    <row r="56" spans="1:25" s="4" customFormat="1" ht="27" x14ac:dyDescent="0.3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20.25" customHeight="1" x14ac:dyDescent="0.2">
      <c r="B57" s="66" t="s">
        <v>114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</row>
    <row r="58" spans="1:25" ht="20.25" customHeight="1" x14ac:dyDescent="0.2">
      <c r="B58" s="67" t="s">
        <v>115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</row>
    <row r="59" spans="1:25" ht="20.25" x14ac:dyDescent="0.2">
      <c r="B59" s="67" t="s">
        <v>116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</row>
    <row r="60" spans="1:25" ht="16.5" x14ac:dyDescent="0.2">
      <c r="A60" s="42"/>
      <c r="B60" s="42"/>
      <c r="C60" s="42"/>
      <c r="D60" s="43"/>
      <c r="E60" s="43"/>
      <c r="F60" s="43"/>
      <c r="G60" s="44"/>
      <c r="H60" s="45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7"/>
      <c r="T60" s="47"/>
      <c r="U60"/>
      <c r="V60"/>
      <c r="W60"/>
    </row>
    <row r="61" spans="1:25" ht="16.5" x14ac:dyDescent="0.2">
      <c r="A61" s="48"/>
      <c r="B61" s="49"/>
      <c r="C61" s="50"/>
      <c r="D61" s="43"/>
      <c r="E61" s="43"/>
      <c r="F61" s="43"/>
      <c r="G61" s="51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7"/>
      <c r="T61" s="47"/>
      <c r="U61"/>
      <c r="V61"/>
      <c r="W61"/>
    </row>
    <row r="62" spans="1:25" s="4" customFormat="1" ht="27.75" x14ac:dyDescent="0.4"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5" s="4" customFormat="1" ht="27" x14ac:dyDescent="0.35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</row>
    <row r="64" spans="1:25" s="4" customFormat="1" ht="27" x14ac:dyDescent="0.35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</row>
    <row r="65" spans="2:23" s="4" customFormat="1" ht="27" x14ac:dyDescent="0.35">
      <c r="B65" s="11"/>
      <c r="H65" s="11"/>
      <c r="I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2:23" s="12" customFormat="1" x14ac:dyDescent="0.2">
      <c r="B66" s="1"/>
      <c r="H66" s="1"/>
      <c r="I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2:23" s="12" customFormat="1" x14ac:dyDescent="0.2">
      <c r="B67" s="1"/>
      <c r="H67" s="1"/>
      <c r="I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12" customFormat="1" x14ac:dyDescent="0.2">
      <c r="B68" s="1"/>
      <c r="H68" s="1"/>
      <c r="I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12" customFormat="1" x14ac:dyDescent="0.2">
      <c r="B69" s="1"/>
      <c r="H69" s="1"/>
      <c r="I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12" customFormat="1" x14ac:dyDescent="0.2">
      <c r="B70" s="1"/>
      <c r="H70" s="1"/>
      <c r="I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12" customFormat="1" x14ac:dyDescent="0.2">
      <c r="B71" s="1"/>
      <c r="H71" s="1"/>
      <c r="I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12" customFormat="1" x14ac:dyDescent="0.2">
      <c r="B72" s="1"/>
      <c r="H72" s="1"/>
      <c r="I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12" customFormat="1" x14ac:dyDescent="0.2">
      <c r="B73" s="1"/>
      <c r="H73" s="1"/>
      <c r="I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12" customFormat="1" x14ac:dyDescent="0.2">
      <c r="B74" s="1"/>
      <c r="H74" s="1"/>
      <c r="I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12" customFormat="1" x14ac:dyDescent="0.2">
      <c r="B75" s="1"/>
      <c r="H75" s="1"/>
      <c r="I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12" customFormat="1" x14ac:dyDescent="0.2">
      <c r="B76" s="1"/>
      <c r="H76" s="1"/>
      <c r="I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12" customFormat="1" x14ac:dyDescent="0.2">
      <c r="B77" s="1"/>
      <c r="H77" s="1"/>
      <c r="I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12" customFormat="1" x14ac:dyDescent="0.2">
      <c r="B78" s="1"/>
      <c r="H78" s="1"/>
      <c r="I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12" customFormat="1" x14ac:dyDescent="0.2">
      <c r="B79" s="1"/>
      <c r="H79" s="1"/>
      <c r="I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12" customFormat="1" x14ac:dyDescent="0.2">
      <c r="B80" s="1"/>
      <c r="H80" s="1"/>
      <c r="I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</sheetData>
  <autoFilter ref="B17:W55" xr:uid="{00000000-0009-0000-0000-000000000000}">
    <filterColumn colId="6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mergeCells count="33">
    <mergeCell ref="B57:W57"/>
    <mergeCell ref="B58:W58"/>
    <mergeCell ref="B59:W59"/>
    <mergeCell ref="M17:S17"/>
    <mergeCell ref="B17:B19"/>
    <mergeCell ref="C17:C19"/>
    <mergeCell ref="H17:I18"/>
    <mergeCell ref="J17:J19"/>
    <mergeCell ref="K17:K19"/>
    <mergeCell ref="G17:G19"/>
    <mergeCell ref="E17:E19"/>
    <mergeCell ref="D17:D19"/>
    <mergeCell ref="J11:P11"/>
    <mergeCell ref="J12:P12"/>
    <mergeCell ref="J13:P13"/>
    <mergeCell ref="B14:W14"/>
    <mergeCell ref="B15:W15"/>
    <mergeCell ref="B62:W62"/>
    <mergeCell ref="B63:W63"/>
    <mergeCell ref="B64:W64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T17:U17"/>
    <mergeCell ref="B56:O56"/>
    <mergeCell ref="B49:I49"/>
    <mergeCell ref="L17:L19"/>
  </mergeCells>
  <conditionalFormatting sqref="B61">
    <cfRule type="duplicateValues" dxfId="0" priority="1"/>
  </conditionalFormatting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2022-08-04T13:01:41Z</cp:lastPrinted>
  <dcterms:created xsi:type="dcterms:W3CDTF">2021-08-09T14:23:49Z</dcterms:created>
  <dcterms:modified xsi:type="dcterms:W3CDTF">2022-08-05T17:17:29Z</dcterms:modified>
</cp:coreProperties>
</file>